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retirementnz.sharepoint.com/sites/GovComp/commissioner/CE Expenses/"/>
    </mc:Choice>
  </mc:AlternateContent>
  <xr:revisionPtr revIDLastSave="1162" documentId="8_{AFD18136-443E-468B-A90E-B88D47A9421D}" xr6:coauthVersionLast="47" xr6:coauthVersionMax="47" xr10:uidLastSave="{1638DE75-45C8-4068-84DF-A725793577F7}"/>
  <bookViews>
    <workbookView xWindow="-120" yWindow="-120" windowWidth="29040" windowHeight="15840"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expenses'!$A$1:$E$60</definedName>
    <definedName name="_xlnm.Print_Area" localSheetId="5">'Gifts and benefits'!$A$1:$F$31</definedName>
    <definedName name="_xlnm.Print_Area" localSheetId="0">'Guidance for agencies'!$A$1:$A$58</definedName>
    <definedName name="_xlnm.Print_Area" localSheetId="3">Hospitality!$A$1:$E$30</definedName>
    <definedName name="_xlnm.Print_Area" localSheetId="1">'Summary and sign-off'!$A$1:$F$23</definedName>
    <definedName name="_xlnm.Print_Area" localSheetId="2">Travel!$A$1:$E$179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3" i="1" l="1"/>
  <c r="C122" i="1" s="1"/>
  <c r="D20" i="4"/>
  <c r="C54" i="3"/>
  <c r="C23" i="2"/>
  <c r="C168" i="1"/>
  <c r="C17" i="1"/>
  <c r="B6" i="13" l="1"/>
  <c r="E60" i="13"/>
  <c r="C60" i="13"/>
  <c r="C22" i="4"/>
  <c r="C21" i="4"/>
  <c r="B60" i="13" l="1"/>
  <c r="B59" i="13"/>
  <c r="D59" i="13"/>
  <c r="B58" i="13"/>
  <c r="D58" i="13"/>
  <c r="D57" i="13"/>
  <c r="B57" i="13"/>
  <c r="D56" i="13"/>
  <c r="B56" i="13"/>
  <c r="D55" i="13"/>
  <c r="B55" i="13"/>
  <c r="B2" i="4"/>
  <c r="B3" i="4"/>
  <c r="B2" i="3"/>
  <c r="B3" i="3"/>
  <c r="B2" i="2"/>
  <c r="B3" i="2"/>
  <c r="B2" i="1"/>
  <c r="B3" i="1"/>
  <c r="F58" i="13" l="1"/>
  <c r="D23" i="2" s="1"/>
  <c r="F60" i="13"/>
  <c r="E20" i="4" s="1"/>
  <c r="F59" i="13"/>
  <c r="D54" i="3" s="1"/>
  <c r="F57" i="13"/>
  <c r="D168" i="1" s="1"/>
  <c r="F56" i="13"/>
  <c r="D122" i="1" s="1"/>
  <c r="F55" i="13"/>
  <c r="D17" i="1" s="1"/>
  <c r="C12" i="13"/>
  <c r="C11" i="13"/>
  <c r="C16" i="13" l="1"/>
  <c r="C17" i="13"/>
  <c r="B5" i="4" l="1"/>
  <c r="B4" i="4"/>
  <c r="B5" i="3"/>
  <c r="B4" i="3"/>
  <c r="B5" i="2"/>
  <c r="B4" i="2"/>
  <c r="B5" i="1"/>
  <c r="B4" i="1"/>
  <c r="C15" i="13" l="1"/>
  <c r="F12" i="13" l="1"/>
  <c r="C20" i="4"/>
  <c r="F11" i="13" s="1"/>
  <c r="F13" i="13" l="1"/>
  <c r="B168" i="1"/>
  <c r="B17" i="13" s="1"/>
  <c r="B122" i="1"/>
  <c r="B16" i="13" s="1"/>
  <c r="B17" i="1"/>
  <c r="B15" i="13" s="1"/>
  <c r="B54" i="3" l="1"/>
  <c r="B13" i="13" s="1"/>
  <c r="B23" i="2"/>
  <c r="B12" i="13" s="1"/>
  <c r="B11" i="13" l="1"/>
  <c r="B1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2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<sst xmlns="http://schemas.openxmlformats.org/spreadsheetml/2006/main" count="662" uniqueCount="253">
  <si>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</si>
  <si>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</si>
  <si>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</si>
  <si>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</si>
  <si>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</si>
  <si>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</si>
  <si>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</si>
  <si>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</si>
  <si>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</si>
  <si>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</si>
  <si>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</si>
  <si>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</si>
  <si>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</si>
  <si>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</si>
  <si>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</si>
  <si>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</si>
  <si>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</si>
  <si>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</si>
  <si>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</si>
  <si>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</si>
  <si>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</si>
  <si>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</si>
  <si>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</si>
  <si>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</si>
  <si>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</si>
  <si>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</si>
  <si>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</si>
  <si>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</si>
  <si>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</si>
  <si>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</si>
  <si>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</si>
  <si>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</si>
  <si>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</si>
  <si>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</si>
  <si>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</si>
  <si>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</si>
  <si>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</si>
  <si>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</si>
  <si>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</si>
  <si>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</si>
  <si>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</si>
  <si>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</si>
  <si>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</si>
  <si>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</si>
  <si>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</si>
  <si>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</si>
  <si>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</si>
  <si>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</si>
  <si>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</si>
  <si>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</si>
  <si>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</si>
  <si>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</si>
  <si>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</si>
  <si>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</si>
  <si>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</si>
  <si>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</si>
  <si>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</si>
  <si>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</si>
  <si>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</si>
  <si>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</si>
  <si>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</si>
  <si>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</si>
  <si>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</si>
  <si>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</si>
  <si>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</si>
  <si>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</si>
  <si>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</si>
  <si>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</si>
  <si>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</si>
  <si>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</si>
  <si>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</si>
  <si>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</si>
  <si>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</si>
  <si>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</si>
  <si>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</si>
  <si>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</si>
  <si>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</si>
  <si>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</si>
  <si>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</si>
  <si>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</si>
  <si>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</si>
  <si>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</si>
  <si>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</si>
  <si>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</si>
  <si>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</si>
  <si>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</si>
  <si>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</si>
  <si>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</si>
  <si>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</si>
  <si>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</si>
  <si>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</si>
  <si>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</si>
  <si>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</si>
  <si>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</si>
  <si>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</si>
  <si>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</si>
  <si>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</si>
  <si>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</si>
  <si>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</si>
  <si>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</si>
  <si>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</si>
  <si>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</si>
  <si>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</si>
  <si>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</si>
  <si>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</si>
  <si>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</si>
  <si>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</si>
  <si>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</si>
  <si>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</si>
  <si>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</si>
  <si>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</si>
  <si>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</si>
  <si>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</si>
  <si>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</si>
  <si>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</si>
  <si>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</si>
  <si>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</si>
  <si>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</si>
  <si>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</si>
  <si>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</si>
  <si>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</si>
  <si>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</si>
  <si>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</si>
  <si>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</si>
  <si>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</si>
  <si>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</si>
  <si>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</si>
  <si>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</si>
  <si>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</si>
  <si>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</si>
  <si>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</si>
  <si>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</si>
  <si>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</si>
  <si>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</si>
  <si>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</si>
  <si>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</si>
  <si>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</si>
  <si>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</si>
  <si>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</si>
  <si>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</si>
  <si>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</si>
  <si>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</si>
  <si>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</si>
  <si>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</si>
  <si>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</si>
  <si>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</si>
  <si>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</si>
  <si>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</si>
  <si>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</si>
  <si>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</si>
  <si>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</si>
  <si>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</si>
  <si>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</si>
  <si>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</si>
  <si>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</si>
  <si>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</si>
  <si>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</si>
  <si>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</si>
  <si>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</si>
  <si>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</si>
  <si>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</si>
  <si>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</si>
  <si>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</si>
  <si>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</si>
  <si>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</si>
  <si>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</si>
  <si>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</si>
  <si>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</si>
  <si>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</si>
  <si>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</si>
  <si>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</si>
  <si>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Te Ara Ahunga Ora Retirement Commission</t>
  </si>
  <si>
    <t>Jane Wrightson</t>
  </si>
  <si>
    <t xml:space="preserve">Meeting with Minister </t>
  </si>
  <si>
    <t>Coffee for two</t>
  </si>
  <si>
    <t>Wellington</t>
  </si>
  <si>
    <t>Meeting with NZBA</t>
  </si>
  <si>
    <t>Meeting with MHUD</t>
  </si>
  <si>
    <t xml:space="preserve">Coffee for two </t>
  </si>
  <si>
    <t>Dinner</t>
  </si>
  <si>
    <t xml:space="preserve">Wellington </t>
  </si>
  <si>
    <t>Koru Membership</t>
  </si>
  <si>
    <t>Parking</t>
  </si>
  <si>
    <t>Wellington Office</t>
  </si>
  <si>
    <t>FinCap/MSD Meeting</t>
  </si>
  <si>
    <t>MBIE Meeting</t>
  </si>
  <si>
    <t>Exc GST</t>
  </si>
  <si>
    <t>Phone Bill</t>
  </si>
  <si>
    <t>Breakfast</t>
  </si>
  <si>
    <t>Dinner with National Strategy conference speakers</t>
  </si>
  <si>
    <t>RVA Conference (Guest Speaker)</t>
  </si>
  <si>
    <t xml:space="preserve">Hotel </t>
  </si>
  <si>
    <t>Christchurch</t>
  </si>
  <si>
    <t>Commuter travel between Wellington and Auckland</t>
  </si>
  <si>
    <t>Rideshare</t>
  </si>
  <si>
    <t>Auckland</t>
  </si>
  <si>
    <t xml:space="preserve">Rideshare </t>
  </si>
  <si>
    <t>Seven Sharp</t>
  </si>
  <si>
    <t>Leadership Team Dinner</t>
  </si>
  <si>
    <t>Leadership Team Dinner (Return)</t>
  </si>
  <si>
    <t>Meeting with Minister</t>
  </si>
  <si>
    <t>Meeting with CEO FinCap</t>
  </si>
  <si>
    <t>Lunch</t>
  </si>
  <si>
    <t>Booking fee</t>
  </si>
  <si>
    <t>Financial Advice NZ Conference</t>
  </si>
  <si>
    <t>Hotel</t>
  </si>
  <si>
    <t xml:space="preserve">Commuter travel to Wellington and Christchurch </t>
  </si>
  <si>
    <t>National Strategy dinner with guest speakers</t>
  </si>
  <si>
    <t>Grafton - FSC Conference</t>
  </si>
  <si>
    <t>IOD Breakfast</t>
  </si>
  <si>
    <t xml:space="preserve">Lunch for two </t>
  </si>
  <si>
    <t>David McLean (RRIP)</t>
  </si>
  <si>
    <t>Karen Pattie (BAIS)</t>
  </si>
  <si>
    <t>Lunch for two</t>
  </si>
  <si>
    <t xml:space="preserve">Meeting BNZ </t>
  </si>
  <si>
    <t>Trans Tasman Business Circle</t>
  </si>
  <si>
    <t>Meeting with FMA</t>
  </si>
  <si>
    <t>Meeting with FSC</t>
  </si>
  <si>
    <t>Meeting with FSC to Auckland office</t>
  </si>
  <si>
    <t>Leadership Team Planning Day</t>
  </si>
  <si>
    <t>Commuter travel between Christchurch and Auckland</t>
  </si>
  <si>
    <t xml:space="preserve">Auckland </t>
  </si>
  <si>
    <t xml:space="preserve">Wellingtom </t>
  </si>
  <si>
    <t>Membership Fees</t>
  </si>
  <si>
    <t>Private Wealth</t>
  </si>
  <si>
    <t>Donated to Wellington Women's refuge</t>
  </si>
  <si>
    <t>Financial Services Council</t>
  </si>
  <si>
    <t xml:space="preserve">Shared with TAAO Team </t>
  </si>
  <si>
    <t>Koha in lieu of speaker fee</t>
  </si>
  <si>
    <t xml:space="preserve">Hamper </t>
  </si>
  <si>
    <t xml:space="preserve">Conference Ticket </t>
  </si>
  <si>
    <t>Financial Advice NZ</t>
  </si>
  <si>
    <t>Lunch invitation</t>
  </si>
  <si>
    <t>BNZ</t>
  </si>
  <si>
    <t>Flight Fee</t>
  </si>
  <si>
    <t xml:space="preserve">Flight Fee </t>
  </si>
  <si>
    <t>Booking Fee</t>
  </si>
  <si>
    <t>Change fee</t>
  </si>
  <si>
    <t>IOD Conference</t>
  </si>
  <si>
    <t xml:space="preserve">Meeting with Heartland Reserve </t>
  </si>
  <si>
    <t>Meeting with Heartland Reserve (return)</t>
  </si>
  <si>
    <t>RBNZ Function</t>
  </si>
  <si>
    <t>Leadership Team meeting</t>
  </si>
  <si>
    <t>Meeting with Westpac/ABLE</t>
  </si>
  <si>
    <t xml:space="preserve">CE Chairs Forum </t>
  </si>
  <si>
    <t>Vodafone/OneNZ</t>
  </si>
  <si>
    <t>Senate function</t>
  </si>
  <si>
    <t>Meeting - legal</t>
  </si>
  <si>
    <t>Guest speaker Probus</t>
  </si>
  <si>
    <t>Return from Probus</t>
  </si>
  <si>
    <t>Guest speaker Epsom</t>
  </si>
  <si>
    <t>Guest speaker Wellington Club</t>
  </si>
  <si>
    <t>Finance Lead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</si>
</sst>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
      <patternFill patternType="solid">
        <fgColor rgb="FFCCFFCC"/>
        <bgColor rgb="FF000000"/>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12" borderId="11" xfId="0" applyFont="1" applyFill="1" applyBorder="1" applyAlignment="1" applyProtection="1">
      <alignment wrapText="1"/>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tabSelected="1"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6" sqref="B6:F6"/>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6" t="s">
        <v>51</v>
      </c>
      <c r="B1" s="136"/>
      <c r="C1" s="136"/>
      <c r="D1" s="136"/>
      <c r="E1" s="136"/>
      <c r="F1" s="136"/>
      <c r="G1" s="17"/>
      <c r="H1" s="17"/>
      <c r="I1" s="17"/>
      <c r="J1" s="17"/>
      <c r="K1" s="17"/>
    </row>
    <row r="2" spans="1:11" ht="21" customHeight="1" x14ac:dyDescent="0.2">
      <c r="A2" s="3" t="s">
        <v>52</v>
      </c>
      <c r="B2" s="137" t="s">
        <v>171</v>
      </c>
      <c r="C2" s="137"/>
      <c r="D2" s="137"/>
      <c r="E2" s="137"/>
      <c r="F2" s="137"/>
      <c r="G2" s="17"/>
      <c r="H2" s="17"/>
      <c r="I2" s="17"/>
      <c r="J2" s="17"/>
      <c r="K2" s="17"/>
    </row>
    <row r="3" spans="1:11" ht="15.75" x14ac:dyDescent="0.2">
      <c r="A3" s="3" t="s">
        <v>53</v>
      </c>
      <c r="B3" s="137" t="s">
        <v>172</v>
      </c>
      <c r="C3" s="137"/>
      <c r="D3" s="137"/>
      <c r="E3" s="137"/>
      <c r="F3" s="137"/>
      <c r="G3" s="17"/>
      <c r="H3" s="17"/>
      <c r="I3" s="17"/>
      <c r="J3" s="17"/>
      <c r="K3" s="17"/>
    </row>
    <row r="4" spans="1:11" ht="21" customHeight="1" x14ac:dyDescent="0.2">
      <c r="A4" s="3" t="s">
        <v>54</v>
      </c>
      <c r="B4" s="138">
        <v>44743</v>
      </c>
      <c r="C4" s="138"/>
      <c r="D4" s="138"/>
      <c r="E4" s="138"/>
      <c r="F4" s="138"/>
      <c r="G4" s="17"/>
      <c r="H4" s="17"/>
      <c r="I4" s="17"/>
      <c r="J4" s="17"/>
      <c r="K4" s="17"/>
    </row>
    <row r="5" spans="1:11" ht="21" customHeight="1" x14ac:dyDescent="0.2">
      <c r="A5" s="3" t="s">
        <v>55</v>
      </c>
      <c r="B5" s="138">
        <v>45107</v>
      </c>
      <c r="C5" s="138"/>
      <c r="D5" s="138"/>
      <c r="E5" s="138"/>
      <c r="F5" s="138"/>
      <c r="G5" s="17"/>
      <c r="H5" s="17"/>
      <c r="I5" s="17"/>
      <c r="J5" s="17"/>
      <c r="K5" s="17"/>
    </row>
    <row r="6" spans="1:11" ht="21" customHeight="1" x14ac:dyDescent="0.2">
      <c r="A6" s="3" t="s">
        <v>56</v>
      </c>
      <c r="B6" s="135" t="str">
        <f>IF(AND(Travel!B7&lt;&gt;A30,Hospitality!B7&lt;&gt;A30,'All other expenses'!B7&lt;&gt;A30,'Gifts and benefits'!B7&lt;&gt;A30),A31,IF(AND(Travel!B7=A30,Hospitality!B7=A30,'All other expenses'!B7=A30,'Gifts and benefits'!B7=A30),A33,A32))</f>
        <v>Data and totals checked on all sheets</v>
      </c>
      <c r="C6" s="135"/>
      <c r="D6" s="135"/>
      <c r="E6" s="135"/>
      <c r="F6" s="135"/>
      <c r="G6" s="23"/>
      <c r="H6" s="17"/>
      <c r="I6" s="17"/>
      <c r="J6" s="17"/>
      <c r="K6" s="17"/>
    </row>
    <row r="7" spans="1:11" ht="31.5" x14ac:dyDescent="0.2">
      <c r="A7" s="3" t="s">
        <v>57</v>
      </c>
      <c r="B7" s="134" t="s">
        <v>90</v>
      </c>
      <c r="C7" s="134"/>
      <c r="D7" s="134"/>
      <c r="E7" s="134"/>
      <c r="F7" s="134"/>
      <c r="G7" s="23"/>
      <c r="H7" s="17"/>
      <c r="I7" s="17"/>
      <c r="J7" s="17"/>
      <c r="K7" s="17"/>
    </row>
    <row r="8" spans="1:11" ht="25.5" customHeight="1" x14ac:dyDescent="0.2">
      <c r="A8" s="3" t="s">
        <v>59</v>
      </c>
      <c r="B8" s="134" t="s">
        <v>252</v>
      </c>
      <c r="C8" s="134"/>
      <c r="D8" s="134"/>
      <c r="E8" s="134"/>
      <c r="F8" s="134"/>
      <c r="G8" s="23"/>
      <c r="H8" s="17"/>
      <c r="I8" s="17"/>
      <c r="J8" s="17"/>
      <c r="K8" s="17"/>
    </row>
    <row r="9" spans="1:11" ht="66.75" customHeight="1" x14ac:dyDescent="0.2">
      <c r="A9" s="133" t="s">
        <v>61</v>
      </c>
      <c r="B9" s="133"/>
      <c r="C9" s="133"/>
      <c r="D9" s="133"/>
      <c r="E9" s="133"/>
      <c r="F9" s="133"/>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8623.5499999999993</v>
      </c>
      <c r="C11" s="66" t="str">
        <f>IF(Travel!B6="",A34,Travel!B6)</f>
        <v>Figures exclude GST</v>
      </c>
      <c r="D11" s="6"/>
      <c r="E11" s="8" t="s">
        <v>67</v>
      </c>
      <c r="F11" s="33">
        <f>'Gifts and benefits'!C20</f>
        <v>4</v>
      </c>
      <c r="G11" s="29"/>
      <c r="H11" s="29"/>
      <c r="I11" s="29"/>
      <c r="J11" s="29"/>
      <c r="K11" s="29"/>
    </row>
    <row r="12" spans="1:11" ht="27.75" customHeight="1" x14ac:dyDescent="0.2">
      <c r="A12" s="8" t="s">
        <v>24</v>
      </c>
      <c r="B12" s="59">
        <f>Hospitality!B23</f>
        <v>373.51</v>
      </c>
      <c r="C12" s="66" t="str">
        <f>IF(Hospitality!B6="",A34,Hospitality!B6)</f>
        <v>Figures exclude GST</v>
      </c>
      <c r="D12" s="6"/>
      <c r="E12" s="8" t="s">
        <v>68</v>
      </c>
      <c r="F12" s="33">
        <f>'Gifts and benefits'!C21</f>
        <v>4</v>
      </c>
      <c r="G12" s="29"/>
      <c r="H12" s="29"/>
      <c r="I12" s="29"/>
      <c r="J12" s="29"/>
      <c r="K12" s="29"/>
    </row>
    <row r="13" spans="1:11" ht="27.75" customHeight="1" x14ac:dyDescent="0.2">
      <c r="A13" s="8" t="s">
        <v>69</v>
      </c>
      <c r="B13" s="59">
        <f>'All other expenses'!B54</f>
        <v>1454.68</v>
      </c>
      <c r="C13" s="66" t="s">
        <v>186</v>
      </c>
      <c r="D13" s="6"/>
      <c r="E13" s="8" t="s">
        <v>70</v>
      </c>
      <c r="F13" s="33">
        <f>'Gifts and benefits'!C22</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Travel!B17</f>
        <v>0</v>
      </c>
      <c r="C15" s="68" t="str">
        <f>C11</f>
        <v>Figures exclude GST</v>
      </c>
      <c r="D15" s="6"/>
      <c r="E15" s="6"/>
      <c r="F15" s="35"/>
      <c r="G15" s="17"/>
      <c r="H15" s="17"/>
      <c r="I15" s="17"/>
      <c r="J15" s="17"/>
      <c r="K15" s="17"/>
    </row>
    <row r="16" spans="1:11" ht="27.75" customHeight="1" x14ac:dyDescent="0.2">
      <c r="A16" s="9" t="s">
        <v>72</v>
      </c>
      <c r="B16" s="61">
        <f>Travel!B122</f>
        <v>8229.5299999999988</v>
      </c>
      <c r="C16" s="68" t="str">
        <f>C11</f>
        <v>Figures exclude GST</v>
      </c>
      <c r="D16" s="36"/>
      <c r="E16" s="6"/>
      <c r="F16" s="37"/>
      <c r="G16" s="17"/>
      <c r="H16" s="17"/>
      <c r="I16" s="17"/>
      <c r="J16" s="17"/>
      <c r="K16" s="17"/>
    </row>
    <row r="17" spans="1:11" ht="27.75" customHeight="1" x14ac:dyDescent="0.2">
      <c r="A17" s="9" t="s">
        <v>73</v>
      </c>
      <c r="B17" s="61">
        <f>Travel!B168</f>
        <v>394.0200000000001</v>
      </c>
      <c r="C17" s="68"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COUNT(Travel!B12:B16)</f>
        <v>0</v>
      </c>
      <c r="C55" s="75"/>
      <c r="D55" s="75">
        <f>COUNTIF(Travel!D12:D16,"*")</f>
        <v>0</v>
      </c>
      <c r="E55" s="76"/>
      <c r="F55" s="76" t="b">
        <f>MIN(B55,D55)=MAX(B55,D55)</f>
        <v>1</v>
      </c>
      <c r="G55" s="17"/>
      <c r="H55" s="17"/>
      <c r="I55" s="17"/>
      <c r="J55" s="17"/>
      <c r="K55" s="17"/>
    </row>
    <row r="56" spans="1:11" hidden="1" x14ac:dyDescent="0.2">
      <c r="A56" s="83" t="s">
        <v>106</v>
      </c>
      <c r="B56" s="75">
        <f>COUNT(Travel!B21:B121)</f>
        <v>86</v>
      </c>
      <c r="C56" s="75"/>
      <c r="D56" s="75">
        <f>COUNTIF(Travel!D21:D121,"*")</f>
        <v>86</v>
      </c>
      <c r="E56" s="76"/>
      <c r="F56" s="76" t="b">
        <f>MIN(B56,D56)=MAX(B56,D56)</f>
        <v>1</v>
      </c>
    </row>
    <row r="57" spans="1:11" hidden="1" x14ac:dyDescent="0.2">
      <c r="A57" s="84"/>
      <c r="B57" s="75">
        <f>COUNT(Travel!B126:B167)</f>
        <v>30</v>
      </c>
      <c r="C57" s="75"/>
      <c r="D57" s="75">
        <f>COUNTIF(Travel!D126:D167,"*")</f>
        <v>30</v>
      </c>
      <c r="E57" s="76"/>
      <c r="F57" s="76" t="b">
        <f>MIN(B57,D57)=MAX(B57,D57)</f>
        <v>1</v>
      </c>
    </row>
    <row r="58" spans="1:11" hidden="1" x14ac:dyDescent="0.2">
      <c r="A58" s="85" t="s">
        <v>107</v>
      </c>
      <c r="B58" s="77">
        <f>COUNT(Hospitality!B11:B22)</f>
        <v>7</v>
      </c>
      <c r="C58" s="77"/>
      <c r="D58" s="77">
        <f>COUNTIF(Hospitality!D11:D22,"*")</f>
        <v>7</v>
      </c>
      <c r="E58" s="78"/>
      <c r="F58" s="78" t="b">
        <f>MIN(B58,D58)=MAX(B58,D58)</f>
        <v>1</v>
      </c>
    </row>
    <row r="59" spans="1:11" hidden="1" x14ac:dyDescent="0.2">
      <c r="A59" s="86" t="s">
        <v>108</v>
      </c>
      <c r="B59" s="76">
        <f>COUNT('All other expenses'!B11:B53)</f>
        <v>28</v>
      </c>
      <c r="C59" s="76"/>
      <c r="D59" s="76">
        <f>COUNTIF('All other expenses'!D11:D53,"*")</f>
        <v>28</v>
      </c>
      <c r="E59" s="76"/>
      <c r="F59" s="76" t="b">
        <f>MIN(B59,D59)=MAX(B59,D59)</f>
        <v>1</v>
      </c>
    </row>
    <row r="60" spans="1:11" hidden="1" x14ac:dyDescent="0.2">
      <c r="A60" s="85" t="s">
        <v>109</v>
      </c>
      <c r="B60" s="77">
        <f>COUNTIF('Gifts and benefits'!B11:B19,"*")</f>
        <v>4</v>
      </c>
      <c r="C60" s="77">
        <f>COUNTIF('Gifts and benefits'!C11:C19,"*")</f>
        <v>4</v>
      </c>
      <c r="D60" s="77"/>
      <c r="E60" s="77">
        <f>COUNTA('Gifts and benefits'!E11:E19)</f>
        <v>4</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17"/>
  <sheetViews>
    <sheetView topLeftCell="A86"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1" t="s">
        <v>110</v>
      </c>
      <c r="B1" s="141"/>
      <c r="C1" s="141"/>
      <c r="D1" s="141"/>
      <c r="E1" s="141"/>
      <c r="F1" s="17"/>
    </row>
    <row r="2" spans="1:6" ht="21" customHeight="1" x14ac:dyDescent="0.2">
      <c r="A2" s="3" t="s">
        <v>111</v>
      </c>
      <c r="B2" s="139" t="str">
        <f>'Summary and sign-off'!B2:F2</f>
        <v>Te Ara Ahunga Ora Retirement Commission</v>
      </c>
      <c r="C2" s="139"/>
      <c r="D2" s="139"/>
      <c r="E2" s="139"/>
      <c r="F2" s="17"/>
    </row>
    <row r="3" spans="1:6" ht="31.5" x14ac:dyDescent="0.2">
      <c r="A3" s="3" t="s">
        <v>112</v>
      </c>
      <c r="B3" s="139" t="str">
        <f>'Summary and sign-off'!B3:F3</f>
        <v>Jane Wrightson</v>
      </c>
      <c r="C3" s="139"/>
      <c r="D3" s="139"/>
      <c r="E3" s="139"/>
      <c r="F3" s="17"/>
    </row>
    <row r="4" spans="1:6" ht="21" customHeight="1" x14ac:dyDescent="0.2">
      <c r="A4" s="3" t="s">
        <v>113</v>
      </c>
      <c r="B4" s="139">
        <f>'Summary and sign-off'!B4:F4</f>
        <v>44743</v>
      </c>
      <c r="C4" s="139"/>
      <c r="D4" s="139"/>
      <c r="E4" s="139"/>
      <c r="F4" s="17"/>
    </row>
    <row r="5" spans="1:6" ht="21" customHeight="1" x14ac:dyDescent="0.2">
      <c r="A5" s="3" t="s">
        <v>114</v>
      </c>
      <c r="B5" s="139">
        <f>'Summary and sign-off'!B5:F5</f>
        <v>45107</v>
      </c>
      <c r="C5" s="139"/>
      <c r="D5" s="139"/>
      <c r="E5" s="139"/>
      <c r="F5" s="17"/>
    </row>
    <row r="6" spans="1:6" ht="21" customHeight="1" x14ac:dyDescent="0.2">
      <c r="A6" s="3" t="s">
        <v>115</v>
      </c>
      <c r="B6" s="134" t="s">
        <v>82</v>
      </c>
      <c r="C6" s="134"/>
      <c r="D6" s="134"/>
      <c r="E6" s="134"/>
      <c r="F6" s="17"/>
    </row>
    <row r="7" spans="1:6" ht="21" customHeight="1" x14ac:dyDescent="0.2">
      <c r="A7" s="3" t="s">
        <v>56</v>
      </c>
      <c r="B7" s="134" t="s">
        <v>84</v>
      </c>
      <c r="C7" s="134"/>
      <c r="D7" s="134"/>
      <c r="E7" s="134"/>
      <c r="F7" s="17"/>
    </row>
    <row r="8" spans="1:6" ht="36" customHeight="1" x14ac:dyDescent="0.2">
      <c r="A8" s="143" t="s">
        <v>116</v>
      </c>
      <c r="B8" s="144"/>
      <c r="C8" s="144"/>
      <c r="D8" s="144"/>
      <c r="E8" s="144"/>
      <c r="F8" s="19"/>
    </row>
    <row r="9" spans="1:6" ht="36" customHeight="1" x14ac:dyDescent="0.2">
      <c r="A9" s="145" t="s">
        <v>117</v>
      </c>
      <c r="B9" s="146"/>
      <c r="C9" s="146"/>
      <c r="D9" s="146"/>
      <c r="E9" s="146"/>
      <c r="F9" s="19"/>
    </row>
    <row r="10" spans="1:6" ht="24.75" customHeight="1" x14ac:dyDescent="0.2">
      <c r="A10" s="142" t="s">
        <v>118</v>
      </c>
      <c r="B10" s="147"/>
      <c r="C10" s="142"/>
      <c r="D10" s="142"/>
      <c r="E10" s="142"/>
      <c r="F10" s="29"/>
    </row>
    <row r="11" spans="1:6" ht="28.5" customHeight="1" x14ac:dyDescent="0.2">
      <c r="A11" s="24" t="s">
        <v>119</v>
      </c>
      <c r="B11" s="24" t="s">
        <v>120</v>
      </c>
      <c r="C11" s="24" t="s">
        <v>121</v>
      </c>
      <c r="D11" s="24" t="s">
        <v>122</v>
      </c>
      <c r="E11" s="24" t="s">
        <v>123</v>
      </c>
      <c r="F11" s="30"/>
    </row>
    <row r="12" spans="1:6" s="2" customFormat="1" x14ac:dyDescent="0.2">
      <c r="A12" s="117"/>
      <c r="B12" s="118"/>
      <c r="C12" s="119"/>
      <c r="D12" s="119"/>
      <c r="E12" s="120"/>
      <c r="F12" s="1"/>
    </row>
    <row r="13" spans="1:6" s="2" customFormat="1" x14ac:dyDescent="0.2">
      <c r="A13" s="117"/>
      <c r="B13" s="118"/>
      <c r="C13" s="119"/>
      <c r="D13" s="119"/>
      <c r="E13" s="120"/>
      <c r="F13" s="1"/>
    </row>
    <row r="14" spans="1:6" s="2" customFormat="1" x14ac:dyDescent="0.2">
      <c r="A14" s="121"/>
      <c r="B14" s="118"/>
      <c r="C14" s="119"/>
      <c r="D14" s="119"/>
      <c r="E14" s="120"/>
      <c r="F14" s="1"/>
    </row>
    <row r="15" spans="1:6" s="2" customFormat="1" x14ac:dyDescent="0.2">
      <c r="A15" s="121"/>
      <c r="B15" s="118"/>
      <c r="C15" s="119"/>
      <c r="D15" s="119"/>
      <c r="E15" s="120"/>
      <c r="F15" s="1"/>
    </row>
    <row r="16" spans="1:6" s="2" customFormat="1" hidden="1" x14ac:dyDescent="0.2">
      <c r="A16" s="104"/>
      <c r="B16" s="105"/>
      <c r="C16" s="106"/>
      <c r="D16" s="106"/>
      <c r="E16" s="107"/>
      <c r="F16" s="1"/>
    </row>
    <row r="17" spans="1:6" ht="19.5" customHeight="1" x14ac:dyDescent="0.2">
      <c r="A17" s="71" t="s">
        <v>124</v>
      </c>
      <c r="B17" s="72">
        <f>SUM(B12:B16)</f>
        <v>0</v>
      </c>
      <c r="C17" s="128" t="str">
        <f>IF(SUBTOTAL(3,B12:B16)=SUBTOTAL(103,B12:B16),'Summary and sign-off'!$A$48,'Summary and sign-off'!$A$49)</f>
        <v>Check - there are no hidden rows with data</v>
      </c>
      <c r="D17" s="140" t="str">
        <f>IF('Summary and sign-off'!F55='Summary and sign-off'!F54,'Summary and sign-off'!A51,'Summary and sign-off'!A50)</f>
        <v>Check - each entry provides sufficient information</v>
      </c>
      <c r="E17" s="140"/>
      <c r="F17" s="17"/>
    </row>
    <row r="18" spans="1:6" ht="10.5" customHeight="1" x14ac:dyDescent="0.2">
      <c r="A18" s="17"/>
      <c r="B18" s="19"/>
      <c r="C18" s="17"/>
      <c r="D18" s="17"/>
      <c r="E18" s="17"/>
      <c r="F18" s="17"/>
    </row>
    <row r="19" spans="1:6" ht="24.75" customHeight="1" x14ac:dyDescent="0.2">
      <c r="A19" s="142" t="s">
        <v>125</v>
      </c>
      <c r="B19" s="142"/>
      <c r="C19" s="142"/>
      <c r="D19" s="142"/>
      <c r="E19" s="142"/>
      <c r="F19" s="29"/>
    </row>
    <row r="20" spans="1:6" ht="32.450000000000003" customHeight="1" x14ac:dyDescent="0.2">
      <c r="A20" s="24" t="s">
        <v>119</v>
      </c>
      <c r="B20" s="24" t="s">
        <v>63</v>
      </c>
      <c r="C20" s="24" t="s">
        <v>126</v>
      </c>
      <c r="D20" s="24" t="s">
        <v>122</v>
      </c>
      <c r="E20" s="24" t="s">
        <v>123</v>
      </c>
      <c r="F20" s="30"/>
    </row>
    <row r="21" spans="1:6" s="2" customFormat="1" x14ac:dyDescent="0.2">
      <c r="A21" s="117">
        <v>44662</v>
      </c>
      <c r="B21" s="118">
        <v>73.91</v>
      </c>
      <c r="C21" s="132" t="s">
        <v>193</v>
      </c>
      <c r="D21" s="117" t="s">
        <v>234</v>
      </c>
      <c r="E21" s="117"/>
      <c r="F21" s="1"/>
    </row>
    <row r="22" spans="1:6" s="2" customFormat="1" x14ac:dyDescent="0.2">
      <c r="A22" s="117">
        <v>44676</v>
      </c>
      <c r="B22" s="118">
        <v>366.61</v>
      </c>
      <c r="C22" s="132" t="s">
        <v>193</v>
      </c>
      <c r="D22" s="117" t="s">
        <v>234</v>
      </c>
      <c r="E22" s="117"/>
      <c r="F22" s="1"/>
    </row>
    <row r="23" spans="1:6" s="2" customFormat="1" x14ac:dyDescent="0.2">
      <c r="A23" s="117">
        <v>44683</v>
      </c>
      <c r="B23" s="118">
        <v>320.52</v>
      </c>
      <c r="C23" s="132" t="s">
        <v>193</v>
      </c>
      <c r="D23" s="117" t="s">
        <v>234</v>
      </c>
      <c r="E23" s="117"/>
      <c r="F23" s="1"/>
    </row>
    <row r="24" spans="1:6" s="2" customFormat="1" x14ac:dyDescent="0.2">
      <c r="A24" s="117">
        <v>44706</v>
      </c>
      <c r="B24" s="118">
        <v>320.52</v>
      </c>
      <c r="C24" s="132" t="s">
        <v>193</v>
      </c>
      <c r="D24" s="117" t="s">
        <v>234</v>
      </c>
      <c r="E24" s="117"/>
      <c r="F24" s="1"/>
    </row>
    <row r="25" spans="1:6" s="2" customFormat="1" x14ac:dyDescent="0.2">
      <c r="A25" s="117">
        <v>44711</v>
      </c>
      <c r="B25" s="118">
        <v>278.77999999999997</v>
      </c>
      <c r="C25" s="132" t="s">
        <v>193</v>
      </c>
      <c r="D25" s="117" t="s">
        <v>234</v>
      </c>
      <c r="E25" s="117"/>
      <c r="F25" s="1"/>
    </row>
    <row r="26" spans="1:6" s="2" customFormat="1" x14ac:dyDescent="0.2">
      <c r="A26" s="117">
        <v>44732</v>
      </c>
      <c r="B26" s="118">
        <v>262.26</v>
      </c>
      <c r="C26" s="132" t="s">
        <v>193</v>
      </c>
      <c r="D26" s="117" t="s">
        <v>234</v>
      </c>
      <c r="E26" s="117"/>
      <c r="F26" s="1"/>
    </row>
    <row r="27" spans="1:6" s="2" customFormat="1" x14ac:dyDescent="0.2">
      <c r="A27" s="117"/>
      <c r="B27" s="118"/>
      <c r="C27" s="117"/>
      <c r="D27" s="117"/>
      <c r="E27" s="117"/>
      <c r="F27" s="1"/>
    </row>
    <row r="28" spans="1:6" s="2" customFormat="1" x14ac:dyDescent="0.2">
      <c r="A28" s="117"/>
      <c r="B28" s="118"/>
      <c r="C28" s="117"/>
      <c r="D28" s="117"/>
      <c r="E28" s="117"/>
      <c r="F28" s="1"/>
    </row>
    <row r="29" spans="1:6" s="2" customFormat="1" x14ac:dyDescent="0.2">
      <c r="A29" s="117">
        <v>44746</v>
      </c>
      <c r="B29" s="118">
        <v>24.45</v>
      </c>
      <c r="C29" s="132" t="s">
        <v>193</v>
      </c>
      <c r="D29" s="119" t="s">
        <v>194</v>
      </c>
      <c r="E29" s="120" t="s">
        <v>180</v>
      </c>
      <c r="F29" s="1"/>
    </row>
    <row r="30" spans="1:6" s="2" customFormat="1" x14ac:dyDescent="0.2">
      <c r="A30" s="117">
        <v>44746</v>
      </c>
      <c r="B30" s="118">
        <v>46.77</v>
      </c>
      <c r="C30" s="132" t="s">
        <v>193</v>
      </c>
      <c r="D30" s="119" t="s">
        <v>194</v>
      </c>
      <c r="E30" s="120" t="s">
        <v>195</v>
      </c>
      <c r="F30" s="1"/>
    </row>
    <row r="31" spans="1:6" s="2" customFormat="1" x14ac:dyDescent="0.2">
      <c r="A31" s="117">
        <v>44751</v>
      </c>
      <c r="B31" s="118">
        <v>58.7</v>
      </c>
      <c r="C31" s="132" t="s">
        <v>193</v>
      </c>
      <c r="D31" s="119" t="s">
        <v>194</v>
      </c>
      <c r="E31" s="120" t="s">
        <v>180</v>
      </c>
      <c r="F31" s="1"/>
    </row>
    <row r="32" spans="1:6" s="2" customFormat="1" x14ac:dyDescent="0.2">
      <c r="A32" s="117">
        <v>44751</v>
      </c>
      <c r="B32" s="118">
        <v>34.76</v>
      </c>
      <c r="C32" s="132" t="s">
        <v>193</v>
      </c>
      <c r="D32" s="119" t="s">
        <v>194</v>
      </c>
      <c r="E32" s="120" t="s">
        <v>195</v>
      </c>
      <c r="F32" s="1"/>
    </row>
    <row r="33" spans="1:6" s="2" customFormat="1" x14ac:dyDescent="0.2">
      <c r="A33" s="117">
        <v>44752</v>
      </c>
      <c r="B33" s="118">
        <v>220</v>
      </c>
      <c r="C33" s="132" t="s">
        <v>193</v>
      </c>
      <c r="D33" s="120" t="s">
        <v>234</v>
      </c>
      <c r="E33" s="120"/>
      <c r="F33" s="1"/>
    </row>
    <row r="34" spans="1:6" s="2" customFormat="1" x14ac:dyDescent="0.2">
      <c r="A34" s="117">
        <v>44762</v>
      </c>
      <c r="B34" s="118">
        <v>23.71</v>
      </c>
      <c r="C34" s="132" t="s">
        <v>193</v>
      </c>
      <c r="D34" s="119" t="s">
        <v>194</v>
      </c>
      <c r="E34" s="120" t="s">
        <v>180</v>
      </c>
      <c r="F34" s="1"/>
    </row>
    <row r="35" spans="1:6" s="2" customFormat="1" x14ac:dyDescent="0.2">
      <c r="A35" s="117">
        <v>44762</v>
      </c>
      <c r="B35" s="118">
        <v>53.44</v>
      </c>
      <c r="C35" s="132" t="s">
        <v>193</v>
      </c>
      <c r="D35" s="119" t="s">
        <v>194</v>
      </c>
      <c r="E35" s="120" t="s">
        <v>195</v>
      </c>
      <c r="F35" s="1"/>
    </row>
    <row r="36" spans="1:6" s="2" customFormat="1" x14ac:dyDescent="0.2">
      <c r="A36" s="117">
        <v>44762</v>
      </c>
      <c r="B36" s="118">
        <v>131.13</v>
      </c>
      <c r="C36" s="132" t="s">
        <v>193</v>
      </c>
      <c r="D36" s="119" t="s">
        <v>234</v>
      </c>
      <c r="E36" s="120"/>
      <c r="F36" s="1"/>
    </row>
    <row r="37" spans="1:6" s="2" customFormat="1" x14ac:dyDescent="0.2">
      <c r="A37" s="117">
        <v>44772</v>
      </c>
      <c r="B37" s="118">
        <v>59.67</v>
      </c>
      <c r="C37" s="132" t="s">
        <v>193</v>
      </c>
      <c r="D37" s="119" t="s">
        <v>194</v>
      </c>
      <c r="E37" s="120" t="s">
        <v>180</v>
      </c>
      <c r="F37" s="1"/>
    </row>
    <row r="38" spans="1:6" s="2" customFormat="1" x14ac:dyDescent="0.2">
      <c r="A38" s="117">
        <v>44772</v>
      </c>
      <c r="B38" s="118">
        <v>22.39</v>
      </c>
      <c r="C38" s="132" t="s">
        <v>193</v>
      </c>
      <c r="D38" s="120" t="s">
        <v>194</v>
      </c>
      <c r="E38" s="120" t="s">
        <v>195</v>
      </c>
      <c r="F38" s="1"/>
    </row>
    <row r="39" spans="1:6" s="2" customFormat="1" x14ac:dyDescent="0.2">
      <c r="A39" s="117">
        <v>44772</v>
      </c>
      <c r="B39" s="118">
        <v>110.26</v>
      </c>
      <c r="C39" s="132" t="s">
        <v>193</v>
      </c>
      <c r="D39" s="120" t="s">
        <v>234</v>
      </c>
      <c r="E39" s="120"/>
      <c r="F39" s="1"/>
    </row>
    <row r="40" spans="1:6" s="2" customFormat="1" x14ac:dyDescent="0.2">
      <c r="A40" s="117"/>
      <c r="B40" s="118"/>
      <c r="C40" s="120"/>
      <c r="D40" s="120"/>
      <c r="E40" s="120"/>
      <c r="F40" s="1"/>
    </row>
    <row r="41" spans="1:6" s="2" customFormat="1" x14ac:dyDescent="0.2">
      <c r="A41" s="117">
        <v>44788</v>
      </c>
      <c r="B41" s="118">
        <v>21.93</v>
      </c>
      <c r="C41" s="120" t="s">
        <v>193</v>
      </c>
      <c r="D41" s="120" t="s">
        <v>194</v>
      </c>
      <c r="E41" s="120" t="s">
        <v>180</v>
      </c>
      <c r="F41" s="1"/>
    </row>
    <row r="42" spans="1:6" s="2" customFormat="1" x14ac:dyDescent="0.2">
      <c r="A42" s="117">
        <v>44788</v>
      </c>
      <c r="B42" s="118">
        <v>57.29</v>
      </c>
      <c r="C42" s="120" t="s">
        <v>193</v>
      </c>
      <c r="D42" s="120" t="s">
        <v>194</v>
      </c>
      <c r="E42" s="120" t="s">
        <v>195</v>
      </c>
      <c r="F42" s="1"/>
    </row>
    <row r="43" spans="1:6" s="2" customFormat="1" x14ac:dyDescent="0.2">
      <c r="A43" s="117">
        <v>44788</v>
      </c>
      <c r="B43" s="118">
        <v>83.3</v>
      </c>
      <c r="C43" s="120" t="s">
        <v>193</v>
      </c>
      <c r="D43" s="120" t="s">
        <v>234</v>
      </c>
      <c r="E43" s="120"/>
      <c r="F43" s="1"/>
    </row>
    <row r="44" spans="1:6" s="2" customFormat="1" x14ac:dyDescent="0.2">
      <c r="A44" s="117">
        <v>44795</v>
      </c>
      <c r="B44" s="118">
        <v>46.45</v>
      </c>
      <c r="C44" s="120" t="s">
        <v>193</v>
      </c>
      <c r="D44" s="120" t="s">
        <v>194</v>
      </c>
      <c r="E44" s="120" t="s">
        <v>180</v>
      </c>
      <c r="F44" s="1"/>
    </row>
    <row r="45" spans="1:6" s="2" customFormat="1" x14ac:dyDescent="0.2">
      <c r="A45" s="117">
        <v>44795</v>
      </c>
      <c r="B45" s="118">
        <v>30.31</v>
      </c>
      <c r="C45" s="120" t="s">
        <v>193</v>
      </c>
      <c r="D45" s="120" t="s">
        <v>194</v>
      </c>
      <c r="E45" s="120" t="s">
        <v>195</v>
      </c>
      <c r="F45" s="1"/>
    </row>
    <row r="46" spans="1:6" s="2" customFormat="1" x14ac:dyDescent="0.2">
      <c r="A46" s="117">
        <v>44795</v>
      </c>
      <c r="B46" s="118">
        <v>225.74</v>
      </c>
      <c r="C46" s="120" t="s">
        <v>193</v>
      </c>
      <c r="D46" s="120" t="s">
        <v>234</v>
      </c>
      <c r="E46" s="120"/>
      <c r="F46" s="1"/>
    </row>
    <row r="47" spans="1:6" s="2" customFormat="1" x14ac:dyDescent="0.2">
      <c r="A47" s="117">
        <v>44796</v>
      </c>
      <c r="B47" s="118">
        <v>31.53</v>
      </c>
      <c r="C47" s="120" t="s">
        <v>206</v>
      </c>
      <c r="D47" s="120" t="s">
        <v>194</v>
      </c>
      <c r="E47" s="120" t="s">
        <v>192</v>
      </c>
      <c r="F47" s="1"/>
    </row>
    <row r="48" spans="1:6" s="2" customFormat="1" x14ac:dyDescent="0.2">
      <c r="A48" s="117">
        <v>44796</v>
      </c>
      <c r="B48" s="118">
        <v>23.25</v>
      </c>
      <c r="C48" s="120" t="s">
        <v>206</v>
      </c>
      <c r="D48" s="120" t="s">
        <v>194</v>
      </c>
      <c r="E48" s="120" t="s">
        <v>175</v>
      </c>
      <c r="F48" s="1"/>
    </row>
    <row r="49" spans="1:6" s="2" customFormat="1" x14ac:dyDescent="0.2">
      <c r="A49" s="117">
        <v>44804</v>
      </c>
      <c r="B49" s="118">
        <v>10.5</v>
      </c>
      <c r="C49" s="120" t="s">
        <v>190</v>
      </c>
      <c r="D49" s="120" t="s">
        <v>203</v>
      </c>
      <c r="E49" s="120"/>
      <c r="F49" s="1"/>
    </row>
    <row r="50" spans="1:6" s="2" customFormat="1" x14ac:dyDescent="0.2">
      <c r="A50" s="117">
        <v>44804</v>
      </c>
      <c r="B50" s="118">
        <v>173.04</v>
      </c>
      <c r="C50" s="120" t="s">
        <v>190</v>
      </c>
      <c r="D50" s="120" t="s">
        <v>191</v>
      </c>
      <c r="E50" s="120" t="s">
        <v>192</v>
      </c>
      <c r="F50" s="1"/>
    </row>
    <row r="51" spans="1:6" s="2" customFormat="1" x14ac:dyDescent="0.2">
      <c r="A51" s="117"/>
      <c r="B51" s="118"/>
      <c r="C51" s="120"/>
      <c r="D51" s="120"/>
      <c r="E51" s="120"/>
      <c r="F51" s="1"/>
    </row>
    <row r="52" spans="1:6" s="2" customFormat="1" x14ac:dyDescent="0.2">
      <c r="A52" s="117">
        <v>44809</v>
      </c>
      <c r="B52" s="118">
        <v>10.5</v>
      </c>
      <c r="C52" s="120" t="s">
        <v>204</v>
      </c>
      <c r="D52" s="120" t="s">
        <v>203</v>
      </c>
      <c r="E52" s="120" t="s">
        <v>192</v>
      </c>
      <c r="F52" s="1"/>
    </row>
    <row r="53" spans="1:6" s="2" customFormat="1" x14ac:dyDescent="0.2">
      <c r="A53" s="117">
        <v>44809</v>
      </c>
      <c r="B53" s="118">
        <v>344.85</v>
      </c>
      <c r="C53" s="120" t="s">
        <v>204</v>
      </c>
      <c r="D53" s="120" t="s">
        <v>205</v>
      </c>
      <c r="E53" s="120" t="s">
        <v>192</v>
      </c>
      <c r="F53" s="1"/>
    </row>
    <row r="54" spans="1:6" s="2" customFormat="1" x14ac:dyDescent="0.2">
      <c r="A54" s="117">
        <v>44809</v>
      </c>
      <c r="B54" s="118">
        <v>24.39</v>
      </c>
      <c r="C54" s="120" t="s">
        <v>206</v>
      </c>
      <c r="D54" s="120" t="s">
        <v>194</v>
      </c>
      <c r="E54" s="120" t="s">
        <v>175</v>
      </c>
      <c r="F54" s="1"/>
    </row>
    <row r="55" spans="1:6" s="2" customFormat="1" x14ac:dyDescent="0.2">
      <c r="A55" s="117">
        <v>44809</v>
      </c>
      <c r="B55" s="118">
        <v>32.56</v>
      </c>
      <c r="C55" s="120" t="s">
        <v>206</v>
      </c>
      <c r="D55" s="120" t="s">
        <v>194</v>
      </c>
      <c r="E55" s="120" t="s">
        <v>192</v>
      </c>
      <c r="F55" s="1"/>
    </row>
    <row r="56" spans="1:6" s="2" customFormat="1" x14ac:dyDescent="0.2">
      <c r="A56" s="117">
        <v>44809</v>
      </c>
      <c r="B56" s="118">
        <v>264</v>
      </c>
      <c r="C56" s="120" t="s">
        <v>193</v>
      </c>
      <c r="D56" s="120" t="s">
        <v>235</v>
      </c>
      <c r="E56" s="120"/>
      <c r="F56" s="1"/>
    </row>
    <row r="57" spans="1:6" s="2" customFormat="1" x14ac:dyDescent="0.2">
      <c r="A57" s="117">
        <v>44811</v>
      </c>
      <c r="B57" s="118">
        <v>31.07</v>
      </c>
      <c r="C57" s="120" t="s">
        <v>206</v>
      </c>
      <c r="D57" s="120" t="s">
        <v>194</v>
      </c>
      <c r="E57" s="120" t="s">
        <v>192</v>
      </c>
      <c r="F57" s="1"/>
    </row>
    <row r="58" spans="1:6" s="2" customFormat="1" x14ac:dyDescent="0.2">
      <c r="A58" s="117">
        <v>44811</v>
      </c>
      <c r="B58" s="118">
        <v>22.02</v>
      </c>
      <c r="C58" s="120" t="s">
        <v>206</v>
      </c>
      <c r="D58" s="120" t="s">
        <v>194</v>
      </c>
      <c r="E58" s="120" t="s">
        <v>175</v>
      </c>
      <c r="F58" s="1"/>
    </row>
    <row r="59" spans="1:6" s="2" customFormat="1" x14ac:dyDescent="0.2">
      <c r="A59" s="117">
        <v>44823</v>
      </c>
      <c r="B59" s="118">
        <v>22.25</v>
      </c>
      <c r="C59" s="120" t="s">
        <v>193</v>
      </c>
      <c r="D59" s="120" t="s">
        <v>194</v>
      </c>
      <c r="E59" s="120" t="s">
        <v>175</v>
      </c>
      <c r="F59" s="1"/>
    </row>
    <row r="60" spans="1:6" s="2" customFormat="1" x14ac:dyDescent="0.2">
      <c r="A60" s="117">
        <v>44823</v>
      </c>
      <c r="B60" s="118">
        <v>47.37</v>
      </c>
      <c r="C60" s="120" t="s">
        <v>193</v>
      </c>
      <c r="D60" s="120" t="s">
        <v>194</v>
      </c>
      <c r="E60" s="120" t="s">
        <v>195</v>
      </c>
      <c r="F60" s="1"/>
    </row>
    <row r="61" spans="1:6" s="2" customFormat="1" x14ac:dyDescent="0.2">
      <c r="A61" s="117">
        <v>44823</v>
      </c>
      <c r="B61" s="118">
        <v>274.26</v>
      </c>
      <c r="C61" s="120" t="s">
        <v>193</v>
      </c>
      <c r="D61" s="120" t="s">
        <v>235</v>
      </c>
      <c r="E61" s="120"/>
      <c r="F61" s="1"/>
    </row>
    <row r="62" spans="1:6" s="2" customFormat="1" x14ac:dyDescent="0.2">
      <c r="A62" s="117">
        <v>44827</v>
      </c>
      <c r="B62" s="118">
        <v>73.73</v>
      </c>
      <c r="C62" s="120" t="s">
        <v>193</v>
      </c>
      <c r="D62" s="120" t="s">
        <v>194</v>
      </c>
      <c r="E62" s="120" t="s">
        <v>195</v>
      </c>
      <c r="F62" s="1"/>
    </row>
    <row r="63" spans="1:6" s="2" customFormat="1" x14ac:dyDescent="0.2">
      <c r="A63" s="117">
        <v>44827</v>
      </c>
      <c r="B63" s="118">
        <v>37.78</v>
      </c>
      <c r="C63" s="120" t="s">
        <v>193</v>
      </c>
      <c r="D63" s="120" t="s">
        <v>194</v>
      </c>
      <c r="E63" s="120" t="s">
        <v>175</v>
      </c>
      <c r="F63" s="1"/>
    </row>
    <row r="64" spans="1:6" s="2" customFormat="1" x14ac:dyDescent="0.2">
      <c r="A64" s="117"/>
      <c r="B64" s="118"/>
      <c r="C64" s="120"/>
      <c r="D64" s="120"/>
      <c r="E64" s="120"/>
      <c r="F64" s="1"/>
    </row>
    <row r="65" spans="1:6" s="2" customFormat="1" x14ac:dyDescent="0.2">
      <c r="A65" s="117">
        <v>44838</v>
      </c>
      <c r="B65" s="118">
        <v>45.69</v>
      </c>
      <c r="C65" s="120" t="s">
        <v>220</v>
      </c>
      <c r="D65" s="120" t="s">
        <v>194</v>
      </c>
      <c r="E65" s="120" t="s">
        <v>192</v>
      </c>
      <c r="F65" s="1"/>
    </row>
    <row r="66" spans="1:6" s="2" customFormat="1" x14ac:dyDescent="0.2">
      <c r="A66" s="117">
        <v>44841</v>
      </c>
      <c r="B66" s="118">
        <v>53.96</v>
      </c>
      <c r="C66" s="120" t="s">
        <v>193</v>
      </c>
      <c r="D66" s="120" t="s">
        <v>194</v>
      </c>
      <c r="E66" s="120" t="s">
        <v>195</v>
      </c>
      <c r="F66" s="1"/>
    </row>
    <row r="67" spans="1:6" s="2" customFormat="1" x14ac:dyDescent="0.2">
      <c r="A67" s="117">
        <v>44841</v>
      </c>
      <c r="B67" s="118">
        <v>328.52</v>
      </c>
      <c r="C67" s="120" t="s">
        <v>193</v>
      </c>
      <c r="D67" s="120" t="s">
        <v>234</v>
      </c>
      <c r="E67" s="120"/>
      <c r="F67" s="1"/>
    </row>
    <row r="68" spans="1:6" s="2" customFormat="1" x14ac:dyDescent="0.2">
      <c r="A68" s="117"/>
      <c r="B68" s="118"/>
      <c r="C68" s="120"/>
      <c r="D68" s="120"/>
      <c r="E68" s="120"/>
      <c r="F68" s="1"/>
    </row>
    <row r="69" spans="1:6" s="2" customFormat="1" x14ac:dyDescent="0.2">
      <c r="A69" s="117">
        <v>44868</v>
      </c>
      <c r="B69" s="118">
        <v>55.76</v>
      </c>
      <c r="C69" s="120" t="s">
        <v>193</v>
      </c>
      <c r="D69" s="120" t="s">
        <v>194</v>
      </c>
      <c r="E69" s="120" t="s">
        <v>195</v>
      </c>
      <c r="F69" s="1"/>
    </row>
    <row r="70" spans="1:6" s="2" customFormat="1" x14ac:dyDescent="0.2">
      <c r="A70" s="117">
        <v>44868</v>
      </c>
      <c r="B70" s="118">
        <v>38.18</v>
      </c>
      <c r="C70" s="120" t="s">
        <v>193</v>
      </c>
      <c r="D70" s="120" t="s">
        <v>194</v>
      </c>
      <c r="E70" s="120" t="s">
        <v>175</v>
      </c>
      <c r="F70" s="1"/>
    </row>
    <row r="71" spans="1:6" s="2" customFormat="1" x14ac:dyDescent="0.2">
      <c r="A71" s="117">
        <v>44868</v>
      </c>
      <c r="B71" s="118">
        <v>131.13</v>
      </c>
      <c r="C71" s="120" t="s">
        <v>193</v>
      </c>
      <c r="D71" s="120" t="s">
        <v>234</v>
      </c>
      <c r="E71" s="120"/>
      <c r="F71" s="1"/>
    </row>
    <row r="72" spans="1:6" s="2" customFormat="1" x14ac:dyDescent="0.2">
      <c r="A72" s="117">
        <v>44889</v>
      </c>
      <c r="B72" s="118">
        <v>54.28</v>
      </c>
      <c r="C72" s="120" t="s">
        <v>193</v>
      </c>
      <c r="D72" s="120" t="s">
        <v>194</v>
      </c>
      <c r="E72" s="120" t="s">
        <v>221</v>
      </c>
      <c r="F72" s="1"/>
    </row>
    <row r="73" spans="1:6" s="2" customFormat="1" x14ac:dyDescent="0.2">
      <c r="A73" s="117">
        <v>44889</v>
      </c>
      <c r="B73" s="118">
        <f>373.57+120.87</f>
        <v>494.44</v>
      </c>
      <c r="C73" s="120" t="s">
        <v>193</v>
      </c>
      <c r="D73" s="120" t="s">
        <v>234</v>
      </c>
      <c r="E73" s="120"/>
      <c r="F73" s="1"/>
    </row>
    <row r="74" spans="1:6" s="2" customFormat="1" x14ac:dyDescent="0.2">
      <c r="A74" s="117">
        <v>44889</v>
      </c>
      <c r="B74" s="118">
        <v>26.35</v>
      </c>
      <c r="C74" s="132" t="s">
        <v>193</v>
      </c>
      <c r="D74" s="120" t="s">
        <v>237</v>
      </c>
      <c r="E74" s="120"/>
      <c r="F74" s="1"/>
    </row>
    <row r="75" spans="1:6" s="2" customFormat="1" x14ac:dyDescent="0.2">
      <c r="A75" s="117">
        <v>44893</v>
      </c>
      <c r="B75" s="118">
        <v>54.92</v>
      </c>
      <c r="C75" s="120" t="s">
        <v>193</v>
      </c>
      <c r="D75" s="120" t="s">
        <v>194</v>
      </c>
      <c r="E75" s="120" t="s">
        <v>195</v>
      </c>
      <c r="F75" s="1"/>
    </row>
    <row r="76" spans="1:6" s="2" customFormat="1" x14ac:dyDescent="0.2">
      <c r="A76" s="117"/>
      <c r="B76" s="118"/>
      <c r="C76" s="120"/>
      <c r="D76" s="120"/>
      <c r="E76" s="120"/>
      <c r="F76" s="1"/>
    </row>
    <row r="77" spans="1:6" s="2" customFormat="1" x14ac:dyDescent="0.2">
      <c r="A77" s="117">
        <v>44901</v>
      </c>
      <c r="B77" s="118">
        <v>52.9</v>
      </c>
      <c r="C77" s="120" t="s">
        <v>193</v>
      </c>
      <c r="D77" s="120" t="s">
        <v>194</v>
      </c>
      <c r="E77" s="120" t="s">
        <v>175</v>
      </c>
      <c r="F77" s="1"/>
    </row>
    <row r="78" spans="1:6" s="2" customFormat="1" x14ac:dyDescent="0.2">
      <c r="A78" s="117">
        <v>44901</v>
      </c>
      <c r="B78" s="118">
        <v>275.13</v>
      </c>
      <c r="C78" s="120" t="s">
        <v>193</v>
      </c>
      <c r="D78" s="120" t="s">
        <v>235</v>
      </c>
      <c r="E78" s="120"/>
      <c r="F78" s="1"/>
    </row>
    <row r="79" spans="1:6" s="2" customFormat="1" x14ac:dyDescent="0.2">
      <c r="A79" s="117">
        <v>44902</v>
      </c>
      <c r="B79" s="118">
        <v>25.22</v>
      </c>
      <c r="C79" s="120" t="s">
        <v>193</v>
      </c>
      <c r="D79" s="120" t="s">
        <v>236</v>
      </c>
      <c r="E79" s="120"/>
      <c r="F79" s="1"/>
    </row>
    <row r="80" spans="1:6" s="2" customFormat="1" x14ac:dyDescent="0.2">
      <c r="A80" s="117">
        <v>44905</v>
      </c>
      <c r="B80" s="118">
        <v>64.569999999999993</v>
      </c>
      <c r="C80" s="120" t="s">
        <v>193</v>
      </c>
      <c r="D80" s="120" t="s">
        <v>194</v>
      </c>
      <c r="E80" s="120" t="s">
        <v>195</v>
      </c>
      <c r="F80" s="1"/>
    </row>
    <row r="81" spans="1:6" s="2" customFormat="1" x14ac:dyDescent="0.2">
      <c r="A81" s="117">
        <v>44905</v>
      </c>
      <c r="B81" s="118">
        <v>28.2</v>
      </c>
      <c r="C81" s="120" t="s">
        <v>193</v>
      </c>
      <c r="D81" s="120" t="s">
        <v>194</v>
      </c>
      <c r="E81" s="120" t="s">
        <v>180</v>
      </c>
      <c r="F81" s="1"/>
    </row>
    <row r="82" spans="1:6" s="2" customFormat="1" x14ac:dyDescent="0.2">
      <c r="A82" s="117"/>
      <c r="B82" s="118"/>
      <c r="C82" s="120"/>
      <c r="D82" s="120"/>
      <c r="E82" s="120"/>
      <c r="F82" s="1"/>
    </row>
    <row r="83" spans="1:6" s="2" customFormat="1" x14ac:dyDescent="0.2">
      <c r="A83" s="117">
        <v>44949</v>
      </c>
      <c r="B83" s="118">
        <v>48.76</v>
      </c>
      <c r="C83" s="120" t="s">
        <v>193</v>
      </c>
      <c r="D83" s="120" t="s">
        <v>194</v>
      </c>
      <c r="E83" s="120" t="s">
        <v>195</v>
      </c>
      <c r="F83" s="1"/>
    </row>
    <row r="84" spans="1:6" s="2" customFormat="1" x14ac:dyDescent="0.2">
      <c r="A84" s="117">
        <v>44949</v>
      </c>
      <c r="B84" s="118">
        <v>42.15</v>
      </c>
      <c r="C84" s="120" t="s">
        <v>193</v>
      </c>
      <c r="D84" s="120" t="s">
        <v>194</v>
      </c>
      <c r="E84" s="120" t="s">
        <v>180</v>
      </c>
      <c r="F84" s="1"/>
    </row>
    <row r="85" spans="1:6" s="2" customFormat="1" x14ac:dyDescent="0.2">
      <c r="A85" s="117">
        <v>44952</v>
      </c>
      <c r="B85" s="118">
        <v>67.48</v>
      </c>
      <c r="C85" s="120" t="s">
        <v>193</v>
      </c>
      <c r="D85" s="120" t="s">
        <v>234</v>
      </c>
      <c r="E85" s="120"/>
      <c r="F85" s="1"/>
    </row>
    <row r="86" spans="1:6" s="2" customFormat="1" x14ac:dyDescent="0.2">
      <c r="A86" s="117"/>
      <c r="B86" s="118"/>
      <c r="C86" s="120"/>
      <c r="D86" s="120"/>
      <c r="E86" s="120"/>
      <c r="F86" s="1"/>
    </row>
    <row r="87" spans="1:6" s="2" customFormat="1" x14ac:dyDescent="0.2">
      <c r="A87" s="117">
        <v>44977</v>
      </c>
      <c r="B87" s="118">
        <v>65.06</v>
      </c>
      <c r="C87" s="120" t="s">
        <v>193</v>
      </c>
      <c r="D87" s="120" t="s">
        <v>194</v>
      </c>
      <c r="E87" s="120" t="s">
        <v>222</v>
      </c>
      <c r="F87" s="1"/>
    </row>
    <row r="88" spans="1:6" s="2" customFormat="1" x14ac:dyDescent="0.2">
      <c r="A88" s="117">
        <v>44977</v>
      </c>
      <c r="B88" s="118">
        <v>52.76</v>
      </c>
      <c r="C88" s="120" t="s">
        <v>193</v>
      </c>
      <c r="D88" s="120" t="s">
        <v>194</v>
      </c>
      <c r="E88" s="120" t="s">
        <v>195</v>
      </c>
      <c r="F88" s="1"/>
    </row>
    <row r="89" spans="1:6" s="2" customFormat="1" x14ac:dyDescent="0.2">
      <c r="A89" s="117">
        <v>44977</v>
      </c>
      <c r="B89" s="118">
        <v>314.43</v>
      </c>
      <c r="C89" s="120" t="s">
        <v>193</v>
      </c>
      <c r="D89" s="120" t="s">
        <v>234</v>
      </c>
      <c r="E89" s="120"/>
      <c r="F89" s="1"/>
    </row>
    <row r="90" spans="1:6" s="2" customFormat="1" x14ac:dyDescent="0.2">
      <c r="A90" s="117">
        <v>44979</v>
      </c>
      <c r="B90" s="118">
        <v>80.55</v>
      </c>
      <c r="C90" s="120" t="s">
        <v>193</v>
      </c>
      <c r="D90" s="120" t="s">
        <v>194</v>
      </c>
      <c r="E90" s="120" t="s">
        <v>195</v>
      </c>
      <c r="F90" s="1"/>
    </row>
    <row r="91" spans="1:6" s="2" customFormat="1" x14ac:dyDescent="0.2">
      <c r="A91" s="117">
        <v>44979</v>
      </c>
      <c r="B91" s="118">
        <v>45.11</v>
      </c>
      <c r="C91" s="120" t="s">
        <v>193</v>
      </c>
      <c r="D91" s="120" t="s">
        <v>194</v>
      </c>
      <c r="E91" s="120" t="s">
        <v>175</v>
      </c>
      <c r="F91" s="1"/>
    </row>
    <row r="92" spans="1:6" s="2" customFormat="1" x14ac:dyDescent="0.2">
      <c r="A92" s="117">
        <v>44984</v>
      </c>
      <c r="B92" s="118">
        <v>37.15</v>
      </c>
      <c r="C92" s="120" t="s">
        <v>193</v>
      </c>
      <c r="D92" s="120" t="s">
        <v>194</v>
      </c>
      <c r="E92" s="120" t="s">
        <v>175</v>
      </c>
      <c r="F92" s="1"/>
    </row>
    <row r="93" spans="1:6" s="2" customFormat="1" x14ac:dyDescent="0.2">
      <c r="A93" s="117"/>
      <c r="B93" s="118"/>
      <c r="C93" s="120"/>
      <c r="D93" s="120"/>
      <c r="E93" s="120"/>
      <c r="F93" s="1"/>
    </row>
    <row r="94" spans="1:6" s="2" customFormat="1" x14ac:dyDescent="0.2">
      <c r="A94" s="117">
        <v>44988</v>
      </c>
      <c r="B94" s="118">
        <v>83.21</v>
      </c>
      <c r="C94" s="120" t="s">
        <v>193</v>
      </c>
      <c r="D94" s="120" t="s">
        <v>194</v>
      </c>
      <c r="E94" s="120" t="s">
        <v>195</v>
      </c>
      <c r="F94" s="1"/>
    </row>
    <row r="95" spans="1:6" s="2" customFormat="1" x14ac:dyDescent="0.2">
      <c r="A95" s="117">
        <v>45012</v>
      </c>
      <c r="B95" s="118">
        <v>19.7</v>
      </c>
      <c r="C95" s="120" t="s">
        <v>193</v>
      </c>
      <c r="D95" s="120" t="s">
        <v>194</v>
      </c>
      <c r="E95" s="120" t="s">
        <v>175</v>
      </c>
      <c r="F95" s="1"/>
    </row>
    <row r="96" spans="1:6" s="2" customFormat="1" x14ac:dyDescent="0.2">
      <c r="A96" s="117">
        <v>45012</v>
      </c>
      <c r="B96" s="118">
        <v>55.87</v>
      </c>
      <c r="C96" s="120" t="s">
        <v>193</v>
      </c>
      <c r="D96" s="120" t="s">
        <v>194</v>
      </c>
      <c r="E96" s="120" t="s">
        <v>195</v>
      </c>
      <c r="F96" s="1"/>
    </row>
    <row r="97" spans="1:6" s="2" customFormat="1" x14ac:dyDescent="0.2">
      <c r="A97" s="117">
        <v>45012</v>
      </c>
      <c r="B97" s="118">
        <v>277.91000000000003</v>
      </c>
      <c r="C97" s="120" t="s">
        <v>193</v>
      </c>
      <c r="D97" s="120" t="s">
        <v>234</v>
      </c>
      <c r="E97" s="120"/>
      <c r="F97" s="1"/>
    </row>
    <row r="98" spans="1:6" s="2" customFormat="1" x14ac:dyDescent="0.2">
      <c r="A98" s="117">
        <v>45015</v>
      </c>
      <c r="B98" s="118">
        <v>82.61</v>
      </c>
      <c r="C98" s="120" t="s">
        <v>193</v>
      </c>
      <c r="D98" s="120" t="s">
        <v>194</v>
      </c>
      <c r="E98" s="120" t="s">
        <v>221</v>
      </c>
      <c r="F98" s="1"/>
    </row>
    <row r="99" spans="1:6" s="2" customFormat="1" x14ac:dyDescent="0.2">
      <c r="A99" s="117">
        <v>45015</v>
      </c>
      <c r="B99" s="118">
        <v>29.14</v>
      </c>
      <c r="C99" s="120" t="s">
        <v>193</v>
      </c>
      <c r="D99" s="120" t="s">
        <v>194</v>
      </c>
      <c r="E99" s="120" t="s">
        <v>180</v>
      </c>
      <c r="F99" s="1"/>
    </row>
    <row r="100" spans="1:6" s="2" customFormat="1" x14ac:dyDescent="0.2">
      <c r="A100" s="117"/>
      <c r="B100" s="118"/>
      <c r="C100" s="120"/>
      <c r="D100" s="120"/>
      <c r="E100" s="120"/>
      <c r="F100" s="1"/>
    </row>
    <row r="101" spans="1:6" s="2" customFormat="1" x14ac:dyDescent="0.2">
      <c r="A101" s="117">
        <v>45019</v>
      </c>
      <c r="B101" s="118">
        <v>22.58</v>
      </c>
      <c r="C101" s="120" t="s">
        <v>193</v>
      </c>
      <c r="D101" s="120" t="s">
        <v>194</v>
      </c>
      <c r="E101" s="120" t="s">
        <v>175</v>
      </c>
      <c r="F101" s="1"/>
    </row>
    <row r="102" spans="1:6" s="2" customFormat="1" x14ac:dyDescent="0.2">
      <c r="A102" s="117">
        <v>45019</v>
      </c>
      <c r="B102" s="118">
        <v>54.92</v>
      </c>
      <c r="C102" s="120" t="s">
        <v>193</v>
      </c>
      <c r="D102" s="120" t="s">
        <v>194</v>
      </c>
      <c r="E102" s="120" t="s">
        <v>195</v>
      </c>
      <c r="F102" s="1"/>
    </row>
    <row r="103" spans="1:6" s="2" customFormat="1" x14ac:dyDescent="0.2">
      <c r="A103" s="117">
        <v>45022</v>
      </c>
      <c r="B103" s="118">
        <v>22</v>
      </c>
      <c r="C103" s="120" t="s">
        <v>193</v>
      </c>
      <c r="D103" s="120" t="s">
        <v>194</v>
      </c>
      <c r="E103" s="120" t="s">
        <v>175</v>
      </c>
      <c r="F103" s="1"/>
    </row>
    <row r="104" spans="1:6" s="2" customFormat="1" x14ac:dyDescent="0.2">
      <c r="A104" s="117">
        <v>45042</v>
      </c>
      <c r="B104" s="118">
        <v>248.35</v>
      </c>
      <c r="C104" s="120" t="s">
        <v>193</v>
      </c>
      <c r="D104" s="120" t="s">
        <v>234</v>
      </c>
      <c r="E104" s="120"/>
      <c r="F104" s="1"/>
    </row>
    <row r="105" spans="1:6" s="2" customFormat="1" x14ac:dyDescent="0.2">
      <c r="A105" s="117">
        <v>45042</v>
      </c>
      <c r="B105" s="118">
        <v>55.02</v>
      </c>
      <c r="C105" s="120" t="s">
        <v>193</v>
      </c>
      <c r="D105" s="120" t="s">
        <v>194</v>
      </c>
      <c r="E105" s="120" t="s">
        <v>195</v>
      </c>
      <c r="F105" s="1"/>
    </row>
    <row r="106" spans="1:6" s="2" customFormat="1" x14ac:dyDescent="0.2">
      <c r="A106" s="117"/>
      <c r="B106" s="118"/>
      <c r="C106" s="120"/>
      <c r="D106" s="120"/>
      <c r="E106" s="120"/>
      <c r="F106" s="1"/>
    </row>
    <row r="107" spans="1:6" s="2" customFormat="1" x14ac:dyDescent="0.2">
      <c r="A107" s="117">
        <v>45051</v>
      </c>
      <c r="B107" s="118">
        <v>48.78</v>
      </c>
      <c r="C107" s="120" t="s">
        <v>193</v>
      </c>
      <c r="D107" s="120" t="s">
        <v>194</v>
      </c>
      <c r="E107" s="120" t="s">
        <v>175</v>
      </c>
      <c r="F107" s="1"/>
    </row>
    <row r="108" spans="1:6" s="2" customFormat="1" x14ac:dyDescent="0.2">
      <c r="A108" s="117">
        <v>45063</v>
      </c>
      <c r="B108" s="118">
        <v>23.32</v>
      </c>
      <c r="C108" s="120" t="s">
        <v>193</v>
      </c>
      <c r="D108" s="120" t="s">
        <v>194</v>
      </c>
      <c r="E108" s="120" t="s">
        <v>175</v>
      </c>
      <c r="F108" s="1"/>
    </row>
    <row r="109" spans="1:6" s="2" customFormat="1" x14ac:dyDescent="0.2">
      <c r="A109" s="117">
        <v>45063</v>
      </c>
      <c r="B109" s="118">
        <v>66.89</v>
      </c>
      <c r="C109" s="120" t="s">
        <v>193</v>
      </c>
      <c r="D109" s="120" t="s">
        <v>194</v>
      </c>
      <c r="E109" s="120" t="s">
        <v>195</v>
      </c>
      <c r="F109" s="1"/>
    </row>
    <row r="110" spans="1:6" s="2" customFormat="1" x14ac:dyDescent="0.2">
      <c r="A110" s="117">
        <v>45074</v>
      </c>
      <c r="B110" s="118">
        <v>53.42</v>
      </c>
      <c r="C110" s="120" t="s">
        <v>193</v>
      </c>
      <c r="D110" s="120" t="s">
        <v>194</v>
      </c>
      <c r="E110" s="120" t="s">
        <v>195</v>
      </c>
      <c r="F110" s="1"/>
    </row>
    <row r="111" spans="1:6" s="2" customFormat="1" x14ac:dyDescent="0.2">
      <c r="A111" s="117">
        <v>45074</v>
      </c>
      <c r="B111" s="118">
        <v>23.15</v>
      </c>
      <c r="C111" s="120" t="s">
        <v>193</v>
      </c>
      <c r="D111" s="120" t="s">
        <v>194</v>
      </c>
      <c r="E111" s="120" t="s">
        <v>180</v>
      </c>
      <c r="F111" s="1"/>
    </row>
    <row r="112" spans="1:6" s="2" customFormat="1" x14ac:dyDescent="0.2">
      <c r="A112" s="117">
        <v>45077</v>
      </c>
      <c r="B112" s="118">
        <v>20.89</v>
      </c>
      <c r="C112" s="120" t="s">
        <v>193</v>
      </c>
      <c r="D112" s="120" t="s">
        <v>194</v>
      </c>
      <c r="E112" s="120" t="s">
        <v>175</v>
      </c>
      <c r="F112" s="1"/>
    </row>
    <row r="113" spans="1:6" s="2" customFormat="1" x14ac:dyDescent="0.2">
      <c r="A113" s="117">
        <v>45077</v>
      </c>
      <c r="B113" s="118">
        <v>52.39</v>
      </c>
      <c r="C113" s="120" t="s">
        <v>193</v>
      </c>
      <c r="D113" s="120" t="s">
        <v>194</v>
      </c>
      <c r="E113" s="120" t="s">
        <v>195</v>
      </c>
      <c r="F113" s="1"/>
    </row>
    <row r="114" spans="1:6" s="2" customFormat="1" x14ac:dyDescent="0.2">
      <c r="A114" s="117"/>
      <c r="B114" s="118"/>
      <c r="C114" s="119"/>
      <c r="D114" s="119"/>
      <c r="E114" s="120"/>
      <c r="F114" s="1"/>
    </row>
    <row r="115" spans="1:6" s="2" customFormat="1" x14ac:dyDescent="0.2">
      <c r="A115" s="117">
        <v>45084</v>
      </c>
      <c r="B115" s="118">
        <v>56.33</v>
      </c>
      <c r="C115" s="120" t="s">
        <v>193</v>
      </c>
      <c r="D115" s="119" t="s">
        <v>194</v>
      </c>
      <c r="E115" s="120" t="s">
        <v>195</v>
      </c>
      <c r="F115" s="1"/>
    </row>
    <row r="116" spans="1:6" s="2" customFormat="1" x14ac:dyDescent="0.2">
      <c r="A116" s="117">
        <v>45084</v>
      </c>
      <c r="B116" s="118">
        <v>23.43</v>
      </c>
      <c r="C116" s="120" t="s">
        <v>193</v>
      </c>
      <c r="D116" s="119" t="s">
        <v>194</v>
      </c>
      <c r="E116" s="120" t="s">
        <v>175</v>
      </c>
      <c r="F116" s="1"/>
    </row>
    <row r="117" spans="1:6" s="2" customFormat="1" x14ac:dyDescent="0.2">
      <c r="A117" s="117">
        <v>45103</v>
      </c>
      <c r="B117" s="118">
        <v>53.82</v>
      </c>
      <c r="C117" s="120" t="s">
        <v>193</v>
      </c>
      <c r="D117" s="119" t="s">
        <v>194</v>
      </c>
      <c r="E117" s="120" t="s">
        <v>195</v>
      </c>
      <c r="F117" s="1"/>
    </row>
    <row r="118" spans="1:6" s="2" customFormat="1" x14ac:dyDescent="0.2">
      <c r="A118" s="117">
        <v>45105</v>
      </c>
      <c r="B118" s="118">
        <v>54.81</v>
      </c>
      <c r="C118" s="120" t="s">
        <v>193</v>
      </c>
      <c r="D118" s="119" t="s">
        <v>194</v>
      </c>
      <c r="E118" s="120" t="s">
        <v>195</v>
      </c>
      <c r="F118" s="1"/>
    </row>
    <row r="119" spans="1:6" s="2" customFormat="1" x14ac:dyDescent="0.2">
      <c r="A119" s="117">
        <v>45105</v>
      </c>
      <c r="B119" s="118">
        <v>22.29</v>
      </c>
      <c r="C119" s="120" t="s">
        <v>193</v>
      </c>
      <c r="D119" s="119" t="s">
        <v>194</v>
      </c>
      <c r="E119" s="120" t="s">
        <v>175</v>
      </c>
      <c r="F119" s="1"/>
    </row>
    <row r="120" spans="1:6" s="2" customFormat="1" x14ac:dyDescent="0.2">
      <c r="A120" s="117"/>
      <c r="B120" s="118"/>
      <c r="C120" s="119"/>
      <c r="D120" s="119"/>
      <c r="E120" s="120"/>
      <c r="F120" s="1"/>
    </row>
    <row r="121" spans="1:6" s="2" customFormat="1" hidden="1" x14ac:dyDescent="0.2">
      <c r="A121" s="108"/>
      <c r="B121" s="109"/>
      <c r="C121" s="110"/>
      <c r="D121" s="110"/>
      <c r="E121" s="111"/>
      <c r="F121" s="1"/>
    </row>
    <row r="122" spans="1:6" ht="19.5" customHeight="1" x14ac:dyDescent="0.2">
      <c r="A122" s="71" t="s">
        <v>127</v>
      </c>
      <c r="B122" s="72">
        <f>SUM(B21:B121)</f>
        <v>8229.5299999999988</v>
      </c>
      <c r="C122" s="128" t="str">
        <f>IF(SUBTOTAL(3,B21:B121)=SUBTOTAL(103,B21:B121),'Summary and sign-off'!$A$48,'Summary and sign-off'!$A$49)</f>
        <v>Check - there are no hidden rows with data</v>
      </c>
      <c r="D122" s="140" t="str">
        <f>IF('Summary and sign-off'!F56='Summary and sign-off'!F54,'Summary and sign-off'!A51,'Summary and sign-off'!A50)</f>
        <v>Check - each entry provides sufficient information</v>
      </c>
      <c r="E122" s="140"/>
      <c r="F122" s="17"/>
    </row>
    <row r="123" spans="1:6" ht="10.5" customHeight="1" x14ac:dyDescent="0.2">
      <c r="A123" s="17"/>
      <c r="B123" s="19"/>
      <c r="C123" s="17"/>
      <c r="D123" s="17"/>
      <c r="E123" s="17"/>
      <c r="F123" s="17"/>
    </row>
    <row r="124" spans="1:6" ht="24.75" customHeight="1" x14ac:dyDescent="0.2">
      <c r="A124" s="142" t="s">
        <v>128</v>
      </c>
      <c r="B124" s="142"/>
      <c r="C124" s="142"/>
      <c r="D124" s="142"/>
      <c r="E124" s="142"/>
      <c r="F124" s="17"/>
    </row>
    <row r="125" spans="1:6" ht="27" customHeight="1" x14ac:dyDescent="0.2">
      <c r="A125" s="24" t="s">
        <v>119</v>
      </c>
      <c r="B125" s="24" t="s">
        <v>63</v>
      </c>
      <c r="C125" s="24" t="s">
        <v>129</v>
      </c>
      <c r="D125" s="24" t="s">
        <v>130</v>
      </c>
      <c r="E125" s="24" t="s">
        <v>123</v>
      </c>
      <c r="F125" s="28"/>
    </row>
    <row r="126" spans="1:6" s="2" customFormat="1" x14ac:dyDescent="0.2">
      <c r="A126" s="117"/>
      <c r="B126" s="118"/>
      <c r="C126" s="119"/>
      <c r="D126" s="119"/>
      <c r="E126" s="120"/>
      <c r="F126" s="1"/>
    </row>
    <row r="127" spans="1:6" s="2" customFormat="1" x14ac:dyDescent="0.2">
      <c r="A127" s="117">
        <v>44749</v>
      </c>
      <c r="B127" s="118">
        <v>8.92</v>
      </c>
      <c r="C127" s="119" t="s">
        <v>243</v>
      </c>
      <c r="D127" s="119" t="s">
        <v>194</v>
      </c>
      <c r="E127" s="120" t="s">
        <v>195</v>
      </c>
      <c r="F127" s="1"/>
    </row>
    <row r="128" spans="1:6" s="2" customFormat="1" x14ac:dyDescent="0.2">
      <c r="A128" s="117">
        <v>44749</v>
      </c>
      <c r="B128" s="118">
        <v>21.21</v>
      </c>
      <c r="C128" s="119" t="s">
        <v>243</v>
      </c>
      <c r="D128" s="119" t="s">
        <v>194</v>
      </c>
      <c r="E128" s="120" t="s">
        <v>195</v>
      </c>
      <c r="F128" s="1"/>
    </row>
    <row r="129" spans="1:6" s="2" customFormat="1" x14ac:dyDescent="0.2">
      <c r="A129" s="117">
        <v>44762</v>
      </c>
      <c r="B129" s="118">
        <v>10</v>
      </c>
      <c r="C129" s="119" t="s">
        <v>198</v>
      </c>
      <c r="D129" s="119" t="s">
        <v>196</v>
      </c>
      <c r="E129" s="120" t="s">
        <v>195</v>
      </c>
      <c r="F129" s="1"/>
    </row>
    <row r="130" spans="1:6" s="2" customFormat="1" x14ac:dyDescent="0.2">
      <c r="A130" s="117">
        <v>44762</v>
      </c>
      <c r="B130" s="118">
        <v>7.75</v>
      </c>
      <c r="C130" s="119" t="s">
        <v>199</v>
      </c>
      <c r="D130" s="119" t="s">
        <v>196</v>
      </c>
      <c r="E130" s="120" t="s">
        <v>195</v>
      </c>
      <c r="F130" s="1"/>
    </row>
    <row r="131" spans="1:6" s="2" customFormat="1" x14ac:dyDescent="0.2">
      <c r="A131" s="117"/>
      <c r="B131" s="118"/>
      <c r="C131" s="119"/>
      <c r="D131" s="119"/>
      <c r="E131" s="120"/>
      <c r="F131" s="1"/>
    </row>
    <row r="132" spans="1:6" s="2" customFormat="1" x14ac:dyDescent="0.2">
      <c r="A132" s="117"/>
      <c r="B132" s="118"/>
      <c r="C132" s="119"/>
      <c r="D132" s="119"/>
      <c r="E132" s="120"/>
      <c r="F132" s="1"/>
    </row>
    <row r="133" spans="1:6" s="2" customFormat="1" x14ac:dyDescent="0.2">
      <c r="A133" s="117">
        <v>44775</v>
      </c>
      <c r="B133" s="118">
        <v>14.52</v>
      </c>
      <c r="C133" s="119" t="s">
        <v>247</v>
      </c>
      <c r="D133" s="119" t="s">
        <v>196</v>
      </c>
      <c r="E133" s="120" t="s">
        <v>175</v>
      </c>
      <c r="F133" s="1"/>
    </row>
    <row r="134" spans="1:6" s="2" customFormat="1" x14ac:dyDescent="0.2">
      <c r="A134" s="117">
        <v>44776</v>
      </c>
      <c r="B134" s="118">
        <v>15.59</v>
      </c>
      <c r="C134" s="119" t="s">
        <v>200</v>
      </c>
      <c r="D134" s="119" t="s">
        <v>196</v>
      </c>
      <c r="E134" s="120" t="s">
        <v>175</v>
      </c>
      <c r="F134" s="1"/>
    </row>
    <row r="135" spans="1:6" s="2" customFormat="1" x14ac:dyDescent="0.2">
      <c r="A135" s="117">
        <v>44784</v>
      </c>
      <c r="B135" s="118">
        <v>8.7799999999999994</v>
      </c>
      <c r="C135" s="119" t="s">
        <v>244</v>
      </c>
      <c r="D135" s="119" t="s">
        <v>196</v>
      </c>
      <c r="E135" s="120" t="s">
        <v>175</v>
      </c>
      <c r="F135" s="1"/>
    </row>
    <row r="136" spans="1:6" s="2" customFormat="1" x14ac:dyDescent="0.2">
      <c r="A136" s="117">
        <v>44797</v>
      </c>
      <c r="B136" s="118">
        <v>10</v>
      </c>
      <c r="C136" s="119" t="s">
        <v>207</v>
      </c>
      <c r="D136" s="119" t="s">
        <v>196</v>
      </c>
      <c r="E136" s="120" t="s">
        <v>175</v>
      </c>
      <c r="F136" s="1"/>
    </row>
    <row r="137" spans="1:6" s="2" customFormat="1" x14ac:dyDescent="0.2">
      <c r="A137" s="117"/>
      <c r="B137" s="118"/>
      <c r="C137" s="119"/>
      <c r="D137" s="119"/>
      <c r="E137" s="120"/>
      <c r="F137" s="1"/>
    </row>
    <row r="138" spans="1:6" s="2" customFormat="1" x14ac:dyDescent="0.2">
      <c r="A138" s="117">
        <v>44816</v>
      </c>
      <c r="B138" s="118">
        <v>15.05</v>
      </c>
      <c r="C138" s="119" t="s">
        <v>248</v>
      </c>
      <c r="D138" s="119" t="s">
        <v>194</v>
      </c>
      <c r="E138" s="120" t="s">
        <v>175</v>
      </c>
      <c r="F138" s="1"/>
    </row>
    <row r="139" spans="1:6" s="2" customFormat="1" x14ac:dyDescent="0.2">
      <c r="A139" s="117">
        <v>44816</v>
      </c>
      <c r="B139" s="118">
        <v>13.32</v>
      </c>
      <c r="C139" s="119" t="s">
        <v>249</v>
      </c>
      <c r="D139" s="119" t="s">
        <v>194</v>
      </c>
      <c r="E139" s="120" t="s">
        <v>175</v>
      </c>
      <c r="F139" s="1"/>
    </row>
    <row r="140" spans="1:6" s="2" customFormat="1" x14ac:dyDescent="0.2">
      <c r="A140" s="117">
        <v>44823</v>
      </c>
      <c r="B140" s="118">
        <v>7.73</v>
      </c>
      <c r="C140" s="119" t="s">
        <v>208</v>
      </c>
      <c r="D140" s="119" t="s">
        <v>194</v>
      </c>
      <c r="E140" s="120" t="s">
        <v>195</v>
      </c>
      <c r="F140" s="1"/>
    </row>
    <row r="141" spans="1:6" s="2" customFormat="1" x14ac:dyDescent="0.2">
      <c r="A141" s="117">
        <v>44825</v>
      </c>
      <c r="B141" s="118">
        <v>7.36</v>
      </c>
      <c r="C141" s="119" t="s">
        <v>208</v>
      </c>
      <c r="D141" s="119" t="s">
        <v>194</v>
      </c>
      <c r="E141" s="120" t="s">
        <v>195</v>
      </c>
      <c r="F141" s="1"/>
    </row>
    <row r="142" spans="1:6" s="2" customFormat="1" x14ac:dyDescent="0.2">
      <c r="A142" s="117">
        <v>44826</v>
      </c>
      <c r="B142" s="118">
        <v>6.7</v>
      </c>
      <c r="C142" s="119" t="s">
        <v>208</v>
      </c>
      <c r="D142" s="119" t="s">
        <v>194</v>
      </c>
      <c r="E142" s="120" t="s">
        <v>195</v>
      </c>
      <c r="F142" s="1"/>
    </row>
    <row r="143" spans="1:6" s="2" customFormat="1" x14ac:dyDescent="0.2">
      <c r="A143" s="117">
        <v>44826</v>
      </c>
      <c r="B143" s="118">
        <v>26.93</v>
      </c>
      <c r="C143" s="119" t="s">
        <v>208</v>
      </c>
      <c r="D143" s="119" t="s">
        <v>194</v>
      </c>
      <c r="E143" s="120" t="s">
        <v>195</v>
      </c>
      <c r="F143" s="1"/>
    </row>
    <row r="144" spans="1:6" s="2" customFormat="1" x14ac:dyDescent="0.2">
      <c r="A144" s="117">
        <v>44831</v>
      </c>
      <c r="B144" s="118">
        <v>9.61</v>
      </c>
      <c r="C144" s="119" t="s">
        <v>209</v>
      </c>
      <c r="D144" s="119" t="s">
        <v>194</v>
      </c>
      <c r="E144" s="120" t="s">
        <v>175</v>
      </c>
      <c r="F144" s="1"/>
    </row>
    <row r="145" spans="1:6" s="2" customFormat="1" x14ac:dyDescent="0.2">
      <c r="A145" s="117"/>
      <c r="B145" s="118"/>
      <c r="C145" s="119"/>
      <c r="D145" s="119"/>
      <c r="E145" s="120"/>
      <c r="F145" s="1"/>
    </row>
    <row r="146" spans="1:6" s="2" customFormat="1" x14ac:dyDescent="0.2">
      <c r="A146" s="117">
        <v>44841</v>
      </c>
      <c r="B146" s="118">
        <v>26.05</v>
      </c>
      <c r="C146" s="119" t="s">
        <v>214</v>
      </c>
      <c r="D146" s="119" t="s">
        <v>194</v>
      </c>
      <c r="E146" s="120" t="s">
        <v>195</v>
      </c>
      <c r="F146" s="1"/>
    </row>
    <row r="147" spans="1:6" s="2" customFormat="1" x14ac:dyDescent="0.2">
      <c r="A147" s="117">
        <v>44845</v>
      </c>
      <c r="B147" s="118">
        <v>11.19</v>
      </c>
      <c r="C147" s="117" t="s">
        <v>251</v>
      </c>
      <c r="D147" s="119" t="s">
        <v>194</v>
      </c>
      <c r="E147" s="120" t="s">
        <v>175</v>
      </c>
      <c r="F147" s="1"/>
    </row>
    <row r="148" spans="1:6" s="2" customFormat="1" x14ac:dyDescent="0.2">
      <c r="A148" s="117">
        <v>44852</v>
      </c>
      <c r="B148" s="118">
        <v>10.029999999999999</v>
      </c>
      <c r="C148" s="117" t="s">
        <v>215</v>
      </c>
      <c r="D148" s="119" t="s">
        <v>194</v>
      </c>
      <c r="E148" s="117" t="s">
        <v>175</v>
      </c>
      <c r="F148" s="1"/>
    </row>
    <row r="149" spans="1:6" s="2" customFormat="1" x14ac:dyDescent="0.2">
      <c r="A149" s="117">
        <v>44852</v>
      </c>
      <c r="B149" s="118">
        <v>13.98</v>
      </c>
      <c r="C149" s="117" t="s">
        <v>216</v>
      </c>
      <c r="D149" s="117" t="s">
        <v>194</v>
      </c>
      <c r="E149" s="117" t="s">
        <v>175</v>
      </c>
      <c r="F149" s="1"/>
    </row>
    <row r="150" spans="1:6" s="2" customFormat="1" x14ac:dyDescent="0.2">
      <c r="A150" s="117">
        <v>44853</v>
      </c>
      <c r="B150" s="118">
        <v>6.33</v>
      </c>
      <c r="C150" s="117" t="s">
        <v>246</v>
      </c>
      <c r="D150" s="117" t="s">
        <v>194</v>
      </c>
      <c r="E150" s="117" t="s">
        <v>175</v>
      </c>
      <c r="F150" s="1"/>
    </row>
    <row r="151" spans="1:6" s="2" customFormat="1" x14ac:dyDescent="0.2">
      <c r="A151" s="117">
        <v>44865</v>
      </c>
      <c r="B151" s="118">
        <v>21.88</v>
      </c>
      <c r="C151" s="119" t="s">
        <v>217</v>
      </c>
      <c r="D151" s="117" t="s">
        <v>194</v>
      </c>
      <c r="E151" s="120" t="s">
        <v>195</v>
      </c>
      <c r="F151" s="1"/>
    </row>
    <row r="152" spans="1:6" s="2" customFormat="1" x14ac:dyDescent="0.2">
      <c r="A152" s="117">
        <v>44865</v>
      </c>
      <c r="B152" s="118">
        <v>21.05</v>
      </c>
      <c r="C152" s="119" t="s">
        <v>218</v>
      </c>
      <c r="D152" s="117" t="s">
        <v>194</v>
      </c>
      <c r="E152" s="120" t="s">
        <v>195</v>
      </c>
      <c r="F152" s="1"/>
    </row>
    <row r="153" spans="1:6" s="2" customFormat="1" x14ac:dyDescent="0.2">
      <c r="A153" s="117"/>
      <c r="B153" s="118"/>
      <c r="C153" s="119"/>
      <c r="D153" s="119"/>
      <c r="E153" s="120"/>
      <c r="F153" s="1"/>
    </row>
    <row r="154" spans="1:6" s="2" customFormat="1" x14ac:dyDescent="0.2">
      <c r="A154" s="117">
        <v>44868</v>
      </c>
      <c r="B154" s="118">
        <v>9.5500000000000007</v>
      </c>
      <c r="C154" s="119" t="s">
        <v>219</v>
      </c>
      <c r="D154" s="117" t="s">
        <v>194</v>
      </c>
      <c r="E154" s="120" t="s">
        <v>195</v>
      </c>
      <c r="F154" s="1"/>
    </row>
    <row r="155" spans="1:6" s="2" customFormat="1" x14ac:dyDescent="0.2">
      <c r="A155" s="118"/>
      <c r="B155" s="118"/>
      <c r="C155" s="118"/>
      <c r="D155" s="118"/>
      <c r="E155" s="118"/>
      <c r="F155" s="1"/>
    </row>
    <row r="156" spans="1:6" s="2" customFormat="1" x14ac:dyDescent="0.2">
      <c r="A156" s="117">
        <v>45050</v>
      </c>
      <c r="B156" s="118">
        <v>11.36</v>
      </c>
      <c r="C156" s="118" t="s">
        <v>238</v>
      </c>
      <c r="D156" s="117" t="s">
        <v>194</v>
      </c>
      <c r="E156" s="118" t="s">
        <v>195</v>
      </c>
      <c r="F156" s="1"/>
    </row>
    <row r="157" spans="1:6" s="2" customFormat="1" x14ac:dyDescent="0.2">
      <c r="A157" s="117">
        <v>45050</v>
      </c>
      <c r="B157" s="118">
        <v>11.57</v>
      </c>
      <c r="C157" s="118" t="s">
        <v>238</v>
      </c>
      <c r="D157" s="117" t="s">
        <v>194</v>
      </c>
      <c r="E157" s="118" t="s">
        <v>221</v>
      </c>
      <c r="F157" s="1"/>
    </row>
    <row r="158" spans="1:6" s="2" customFormat="1" x14ac:dyDescent="0.2">
      <c r="A158" s="117">
        <v>45051</v>
      </c>
      <c r="B158" s="118">
        <v>10.25</v>
      </c>
      <c r="C158" s="118" t="s">
        <v>238</v>
      </c>
      <c r="D158" s="117" t="s">
        <v>194</v>
      </c>
      <c r="E158" s="118" t="s">
        <v>221</v>
      </c>
      <c r="F158" s="1"/>
    </row>
    <row r="159" spans="1:6" s="2" customFormat="1" x14ac:dyDescent="0.2">
      <c r="A159" s="117"/>
      <c r="B159" s="118"/>
      <c r="C159" s="119"/>
      <c r="D159" s="117"/>
      <c r="E159" s="120"/>
      <c r="F159" s="1"/>
    </row>
    <row r="160" spans="1:6" s="2" customFormat="1" x14ac:dyDescent="0.2">
      <c r="A160" s="117">
        <v>45065</v>
      </c>
      <c r="B160" s="118">
        <v>20.79</v>
      </c>
      <c r="C160" s="120" t="s">
        <v>250</v>
      </c>
      <c r="D160" s="120" t="s">
        <v>194</v>
      </c>
      <c r="E160" s="120" t="s">
        <v>195</v>
      </c>
      <c r="F160" s="1"/>
    </row>
    <row r="161" spans="1:6" s="2" customFormat="1" x14ac:dyDescent="0.2">
      <c r="A161" s="117">
        <v>45068</v>
      </c>
      <c r="B161" s="118">
        <v>13.37</v>
      </c>
      <c r="C161" s="120" t="s">
        <v>239</v>
      </c>
      <c r="D161" s="120" t="s">
        <v>194</v>
      </c>
      <c r="E161" s="120" t="s">
        <v>195</v>
      </c>
      <c r="F161" s="1"/>
    </row>
    <row r="162" spans="1:6" s="2" customFormat="1" x14ac:dyDescent="0.2">
      <c r="A162" s="117">
        <v>45068</v>
      </c>
      <c r="B162" s="118">
        <v>12.96</v>
      </c>
      <c r="C162" s="120" t="s">
        <v>240</v>
      </c>
      <c r="D162" s="120" t="s">
        <v>194</v>
      </c>
      <c r="E162" s="120" t="s">
        <v>195</v>
      </c>
      <c r="F162" s="1"/>
    </row>
    <row r="163" spans="1:6" s="2" customFormat="1" x14ac:dyDescent="0.2">
      <c r="A163" s="117"/>
      <c r="B163" s="118"/>
      <c r="C163" s="117"/>
      <c r="D163" s="117"/>
      <c r="E163" s="120"/>
      <c r="F163" s="1"/>
    </row>
    <row r="164" spans="1:6" s="2" customFormat="1" x14ac:dyDescent="0.2">
      <c r="A164" s="117">
        <v>45092</v>
      </c>
      <c r="B164" s="118">
        <v>10.19</v>
      </c>
      <c r="C164" s="117" t="s">
        <v>241</v>
      </c>
      <c r="D164" s="117" t="s">
        <v>196</v>
      </c>
      <c r="E164" s="120" t="s">
        <v>175</v>
      </c>
      <c r="F164" s="1"/>
    </row>
    <row r="165" spans="1:6" s="2" customFormat="1" x14ac:dyDescent="0.2">
      <c r="A165" s="117"/>
      <c r="B165" s="118"/>
      <c r="C165" s="117"/>
      <c r="D165" s="117"/>
      <c r="E165" s="120"/>
      <c r="F165" s="1"/>
    </row>
    <row r="166" spans="1:6" s="2" customFormat="1" x14ac:dyDescent="0.2">
      <c r="A166" s="117"/>
      <c r="B166" s="118"/>
      <c r="C166" s="119"/>
      <c r="D166" s="119"/>
      <c r="E166" s="120"/>
      <c r="F166" s="1"/>
    </row>
    <row r="167" spans="1:6" s="2" customFormat="1" hidden="1" x14ac:dyDescent="0.2">
      <c r="A167" s="94"/>
      <c r="B167" s="95"/>
      <c r="C167" s="96"/>
      <c r="D167" s="96"/>
      <c r="E167" s="97"/>
      <c r="F167" s="1"/>
    </row>
    <row r="168" spans="1:6" ht="19.5" customHeight="1" x14ac:dyDescent="0.2">
      <c r="A168" s="71" t="s">
        <v>131</v>
      </c>
      <c r="B168" s="72">
        <f>SUM(B126:B167)</f>
        <v>394.0200000000001</v>
      </c>
      <c r="C168" s="128" t="str">
        <f>IF(SUBTOTAL(3,B126:B167)=SUBTOTAL(103,B126:B167),'Summary and sign-off'!$A$48,'Summary and sign-off'!$A$49)</f>
        <v>Check - there are no hidden rows with data</v>
      </c>
      <c r="D168" s="140" t="str">
        <f>IF('Summary and sign-off'!F57='Summary and sign-off'!F54,'Summary and sign-off'!A51,'Summary and sign-off'!A50)</f>
        <v>Check - each entry provides sufficient information</v>
      </c>
      <c r="E168" s="140"/>
      <c r="F168" s="17"/>
    </row>
    <row r="169" spans="1:6" ht="10.5" customHeight="1" x14ac:dyDescent="0.2">
      <c r="A169" s="17"/>
      <c r="B169" s="57"/>
      <c r="C169" s="19"/>
      <c r="D169" s="17"/>
      <c r="E169" s="17"/>
      <c r="F169" s="17"/>
    </row>
    <row r="170" spans="1:6" ht="34.5" customHeight="1" x14ac:dyDescent="0.2">
      <c r="A170" s="31" t="s">
        <v>132</v>
      </c>
      <c r="B170" s="58">
        <f>B17+B122+B168</f>
        <v>8623.5499999999993</v>
      </c>
      <c r="C170" s="32"/>
      <c r="D170" s="32"/>
      <c r="E170" s="32"/>
      <c r="F170" s="17"/>
    </row>
    <row r="171" spans="1:6" x14ac:dyDescent="0.2">
      <c r="A171" s="17"/>
      <c r="B171" s="19"/>
      <c r="C171" s="17"/>
      <c r="D171" s="17"/>
      <c r="E171" s="17"/>
      <c r="F171" s="17"/>
    </row>
    <row r="172" spans="1:6" x14ac:dyDescent="0.2">
      <c r="A172" s="18" t="s">
        <v>74</v>
      </c>
      <c r="B172" s="19"/>
      <c r="C172" s="17"/>
      <c r="D172" s="17"/>
      <c r="E172" s="17"/>
      <c r="F172" s="17"/>
    </row>
    <row r="173" spans="1:6" ht="12.6" customHeight="1" x14ac:dyDescent="0.2">
      <c r="A173" s="20" t="s">
        <v>133</v>
      </c>
      <c r="F173" s="17"/>
    </row>
    <row r="174" spans="1:6" ht="12.95" customHeight="1" x14ac:dyDescent="0.2">
      <c r="A174" s="20" t="s">
        <v>134</v>
      </c>
      <c r="B174" s="17"/>
      <c r="D174" s="17"/>
      <c r="F174" s="17"/>
    </row>
    <row r="175" spans="1:6" x14ac:dyDescent="0.2">
      <c r="A175" s="20" t="s">
        <v>135</v>
      </c>
      <c r="F175" s="17"/>
    </row>
    <row r="176" spans="1:6" x14ac:dyDescent="0.2">
      <c r="A176" s="20" t="s">
        <v>80</v>
      </c>
      <c r="B176" s="19"/>
      <c r="C176" s="17"/>
      <c r="D176" s="17"/>
      <c r="E176" s="17"/>
      <c r="F176" s="17"/>
    </row>
    <row r="177" spans="1:6" ht="12.95" customHeight="1" x14ac:dyDescent="0.2">
      <c r="A177" s="20" t="s">
        <v>136</v>
      </c>
      <c r="B177" s="17"/>
      <c r="D177" s="17"/>
      <c r="F177" s="17"/>
    </row>
    <row r="178" spans="1:6" x14ac:dyDescent="0.2">
      <c r="A178" s="20" t="s">
        <v>137</v>
      </c>
      <c r="F178" s="17"/>
    </row>
    <row r="179" spans="1:6" x14ac:dyDescent="0.2">
      <c r="A179" s="20" t="s">
        <v>138</v>
      </c>
      <c r="B179" s="20"/>
      <c r="C179" s="20"/>
      <c r="D179" s="20"/>
      <c r="F179" s="17"/>
    </row>
    <row r="180" spans="1:6" x14ac:dyDescent="0.2">
      <c r="A180" s="26"/>
      <c r="B180" s="17"/>
      <c r="C180" s="17"/>
      <c r="D180" s="17"/>
      <c r="E180" s="17"/>
      <c r="F180" s="17"/>
    </row>
    <row r="181" spans="1:6" hidden="1" x14ac:dyDescent="0.2">
      <c r="A181" s="26"/>
      <c r="B181" s="17"/>
      <c r="C181" s="17"/>
      <c r="D181" s="17"/>
      <c r="E181" s="17"/>
      <c r="F181" s="17"/>
    </row>
    <row r="182" spans="1:6" x14ac:dyDescent="0.2"/>
    <row r="183" spans="1:6" x14ac:dyDescent="0.2"/>
    <row r="184" spans="1:6" x14ac:dyDescent="0.2"/>
    <row r="185" spans="1:6" x14ac:dyDescent="0.2"/>
    <row r="186" spans="1:6" ht="12.75" hidden="1" customHeight="1" x14ac:dyDescent="0.2"/>
    <row r="187" spans="1:6" x14ac:dyDescent="0.2"/>
    <row r="188" spans="1:6" x14ac:dyDescent="0.2"/>
    <row r="189" spans="1:6" hidden="1" x14ac:dyDescent="0.2">
      <c r="A189" s="26"/>
      <c r="B189" s="17"/>
      <c r="C189" s="17"/>
      <c r="D189" s="17"/>
      <c r="E189" s="17"/>
      <c r="F189" s="17"/>
    </row>
    <row r="190" spans="1:6" hidden="1" x14ac:dyDescent="0.2">
      <c r="A190" s="26"/>
      <c r="B190" s="17"/>
      <c r="C190" s="17"/>
      <c r="D190" s="17"/>
      <c r="E190" s="17"/>
      <c r="F190" s="17"/>
    </row>
    <row r="191" spans="1:6" hidden="1" x14ac:dyDescent="0.2">
      <c r="A191" s="26"/>
      <c r="B191" s="17"/>
      <c r="C191" s="17"/>
      <c r="D191" s="17"/>
      <c r="E191" s="17"/>
      <c r="F191" s="17"/>
    </row>
    <row r="192" spans="1:6" hidden="1" x14ac:dyDescent="0.2">
      <c r="A192" s="26"/>
      <c r="B192" s="17"/>
      <c r="C192" s="17"/>
      <c r="D192" s="17"/>
      <c r="E192" s="17"/>
      <c r="F192" s="17"/>
    </row>
    <row r="193" spans="1:6" hidden="1" x14ac:dyDescent="0.2">
      <c r="A193" s="26"/>
      <c r="B193" s="17"/>
      <c r="C193" s="17"/>
      <c r="D193" s="17"/>
      <c r="E193" s="17"/>
      <c r="F193" s="17"/>
    </row>
    <row r="194" spans="1:6" x14ac:dyDescent="0.2"/>
    <row r="195" spans="1:6" x14ac:dyDescent="0.2"/>
    <row r="196" spans="1:6" x14ac:dyDescent="0.2"/>
    <row r="197" spans="1:6" x14ac:dyDescent="0.2"/>
    <row r="198" spans="1:6" x14ac:dyDescent="0.2"/>
    <row r="199" spans="1:6" x14ac:dyDescent="0.2"/>
    <row r="200" spans="1:6" x14ac:dyDescent="0.2"/>
    <row r="201" spans="1:6" x14ac:dyDescent="0.2"/>
    <row r="202" spans="1:6" x14ac:dyDescent="0.2"/>
    <row r="203" spans="1:6" x14ac:dyDescent="0.2"/>
    <row r="204" spans="1:6" x14ac:dyDescent="0.2"/>
    <row r="205" spans="1:6" x14ac:dyDescent="0.2"/>
    <row r="206" spans="1:6" x14ac:dyDescent="0.2"/>
    <row r="207" spans="1:6" x14ac:dyDescent="0.2"/>
    <row r="208" spans="1:6" x14ac:dyDescent="0.2"/>
    <row r="209" x14ac:dyDescent="0.2"/>
    <row r="210" x14ac:dyDescent="0.2"/>
    <row r="211" x14ac:dyDescent="0.2"/>
    <row r="212" x14ac:dyDescent="0.2"/>
    <row r="213" x14ac:dyDescent="0.2"/>
    <row r="214" x14ac:dyDescent="0.2"/>
    <row r="215" x14ac:dyDescent="0.2"/>
    <row r="216" x14ac:dyDescent="0.2"/>
    <row r="217" x14ac:dyDescent="0.2"/>
  </sheetData>
  <sheetProtection sheet="1" formatCells="0" formatRows="0" insertColumns="0" insertRows="0" deleteRows="0"/>
  <mergeCells count="15">
    <mergeCell ref="B7:E7"/>
    <mergeCell ref="B5:E5"/>
    <mergeCell ref="D168:E168"/>
    <mergeCell ref="A1:E1"/>
    <mergeCell ref="A19:E19"/>
    <mergeCell ref="A124:E124"/>
    <mergeCell ref="B2:E2"/>
    <mergeCell ref="B3:E3"/>
    <mergeCell ref="B4:E4"/>
    <mergeCell ref="A8:E8"/>
    <mergeCell ref="A9:E9"/>
    <mergeCell ref="B6:E6"/>
    <mergeCell ref="D17:E17"/>
    <mergeCell ref="D122:E12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0:A121 A12 A16 A126 A167 A74 A21:A4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25 A2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7:A135 A138:A146 A148:A154 A156:A164 A166 A60:A119 A41:A58 A13:A1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B126:B146 B148:B154 B156:B163 B165:B167 B12:B16 B21:B121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43"/>
  <sheetViews>
    <sheetView topLeftCell="A2"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1" t="s">
        <v>110</v>
      </c>
      <c r="B1" s="141"/>
      <c r="C1" s="141"/>
      <c r="D1" s="141"/>
      <c r="E1" s="141"/>
    </row>
    <row r="2" spans="1:6" ht="21" customHeight="1" x14ac:dyDescent="0.2">
      <c r="A2" s="3" t="s">
        <v>111</v>
      </c>
      <c r="B2" s="139" t="str">
        <f>'Summary and sign-off'!B2:F2</f>
        <v>Te Ara Ahunga Ora Retirement Commission</v>
      </c>
      <c r="C2" s="139"/>
      <c r="D2" s="139"/>
      <c r="E2" s="139"/>
    </row>
    <row r="3" spans="1:6" ht="31.5" x14ac:dyDescent="0.2">
      <c r="A3" s="3" t="s">
        <v>112</v>
      </c>
      <c r="B3" s="139" t="str">
        <f>'Summary and sign-off'!B3:F3</f>
        <v>Jane Wrightson</v>
      </c>
      <c r="C3" s="139"/>
      <c r="D3" s="139"/>
      <c r="E3" s="139"/>
    </row>
    <row r="4" spans="1:6" ht="21" customHeight="1" x14ac:dyDescent="0.2">
      <c r="A4" s="3" t="s">
        <v>113</v>
      </c>
      <c r="B4" s="139">
        <f>'Summary and sign-off'!B4:F4</f>
        <v>44743</v>
      </c>
      <c r="C4" s="139"/>
      <c r="D4" s="139"/>
      <c r="E4" s="139"/>
    </row>
    <row r="5" spans="1:6" ht="21" customHeight="1" x14ac:dyDescent="0.2">
      <c r="A5" s="3" t="s">
        <v>114</v>
      </c>
      <c r="B5" s="139">
        <f>'Summary and sign-off'!B5:F5</f>
        <v>45107</v>
      </c>
      <c r="C5" s="139"/>
      <c r="D5" s="139"/>
      <c r="E5" s="139"/>
    </row>
    <row r="6" spans="1:6" ht="21" customHeight="1" x14ac:dyDescent="0.2">
      <c r="A6" s="3" t="s">
        <v>115</v>
      </c>
      <c r="B6" s="134" t="s">
        <v>82</v>
      </c>
      <c r="C6" s="134"/>
      <c r="D6" s="134"/>
      <c r="E6" s="134"/>
    </row>
    <row r="7" spans="1:6" ht="21" customHeight="1" x14ac:dyDescent="0.2">
      <c r="A7" s="3" t="s">
        <v>56</v>
      </c>
      <c r="B7" s="134" t="s">
        <v>84</v>
      </c>
      <c r="C7" s="134"/>
      <c r="D7" s="134"/>
      <c r="E7" s="134"/>
    </row>
    <row r="8" spans="1:6" ht="35.25" customHeight="1" x14ac:dyDescent="0.25">
      <c r="A8" s="150" t="s">
        <v>139</v>
      </c>
      <c r="B8" s="150"/>
      <c r="C8" s="151"/>
      <c r="D8" s="151"/>
      <c r="E8" s="151"/>
      <c r="F8" s="27"/>
    </row>
    <row r="9" spans="1:6" ht="35.25" customHeight="1" x14ac:dyDescent="0.25">
      <c r="A9" s="148" t="s">
        <v>140</v>
      </c>
      <c r="B9" s="149"/>
      <c r="C9" s="149"/>
      <c r="D9" s="149"/>
      <c r="E9" s="149"/>
      <c r="F9" s="27"/>
    </row>
    <row r="10" spans="1:6" ht="27" customHeight="1" x14ac:dyDescent="0.2">
      <c r="A10" s="24" t="s">
        <v>141</v>
      </c>
      <c r="B10" s="24" t="s">
        <v>63</v>
      </c>
      <c r="C10" s="24" t="s">
        <v>142</v>
      </c>
      <c r="D10" s="24" t="s">
        <v>143</v>
      </c>
      <c r="E10" s="24" t="s">
        <v>123</v>
      </c>
      <c r="F10" s="20"/>
    </row>
    <row r="11" spans="1:6" s="2" customFormat="1" x14ac:dyDescent="0.2">
      <c r="A11" s="121">
        <v>44770</v>
      </c>
      <c r="B11" s="118">
        <v>12.61</v>
      </c>
      <c r="C11" s="122" t="s">
        <v>173</v>
      </c>
      <c r="D11" s="122" t="s">
        <v>174</v>
      </c>
      <c r="E11" s="123" t="s">
        <v>175</v>
      </c>
    </row>
    <row r="12" spans="1:6" s="2" customFormat="1" x14ac:dyDescent="0.2">
      <c r="A12" s="117"/>
      <c r="B12" s="118"/>
      <c r="C12" s="122"/>
      <c r="D12" s="122"/>
      <c r="E12" s="123"/>
    </row>
    <row r="13" spans="1:6" s="2" customFormat="1" x14ac:dyDescent="0.2">
      <c r="A13" s="117">
        <v>44776</v>
      </c>
      <c r="B13" s="118">
        <v>15.65</v>
      </c>
      <c r="C13" s="122" t="s">
        <v>177</v>
      </c>
      <c r="D13" s="122" t="s">
        <v>178</v>
      </c>
      <c r="E13" s="123" t="s">
        <v>175</v>
      </c>
    </row>
    <row r="14" spans="1:6" s="2" customFormat="1" x14ac:dyDescent="0.2">
      <c r="A14" s="117">
        <v>44778</v>
      </c>
      <c r="B14" s="118">
        <v>15.48</v>
      </c>
      <c r="C14" s="122" t="s">
        <v>176</v>
      </c>
      <c r="D14" s="122" t="s">
        <v>188</v>
      </c>
      <c r="E14" s="123" t="s">
        <v>175</v>
      </c>
    </row>
    <row r="15" spans="1:6" s="2" customFormat="1" x14ac:dyDescent="0.2">
      <c r="A15" s="117">
        <v>44797</v>
      </c>
      <c r="B15" s="118">
        <v>39.130000000000003</v>
      </c>
      <c r="C15" s="122" t="s">
        <v>189</v>
      </c>
      <c r="D15" s="122" t="s">
        <v>179</v>
      </c>
      <c r="E15" s="123" t="s">
        <v>180</v>
      </c>
    </row>
    <row r="16" spans="1:6" s="2" customFormat="1" x14ac:dyDescent="0.2">
      <c r="A16" s="117"/>
      <c r="B16" s="118"/>
      <c r="C16" s="122"/>
      <c r="D16" s="122"/>
      <c r="E16" s="123"/>
    </row>
    <row r="17" spans="1:6" s="2" customFormat="1" x14ac:dyDescent="0.2">
      <c r="A17" s="117">
        <v>44826</v>
      </c>
      <c r="B17" s="118">
        <v>54.35</v>
      </c>
      <c r="C17" s="122" t="s">
        <v>201</v>
      </c>
      <c r="D17" s="122" t="s">
        <v>202</v>
      </c>
      <c r="E17" s="123"/>
    </row>
    <row r="18" spans="1:6" s="2" customFormat="1" x14ac:dyDescent="0.2">
      <c r="A18" s="117"/>
      <c r="B18" s="118"/>
      <c r="C18" s="122"/>
      <c r="D18" s="122"/>
      <c r="E18" s="123"/>
    </row>
    <row r="19" spans="1:6" s="2" customFormat="1" x14ac:dyDescent="0.2">
      <c r="A19" s="117">
        <v>44881</v>
      </c>
      <c r="B19" s="118">
        <v>121.51</v>
      </c>
      <c r="C19" s="122" t="s">
        <v>211</v>
      </c>
      <c r="D19" s="122" t="s">
        <v>213</v>
      </c>
      <c r="E19" s="123" t="s">
        <v>180</v>
      </c>
    </row>
    <row r="20" spans="1:6" s="2" customFormat="1" x14ac:dyDescent="0.2">
      <c r="A20" s="117">
        <v>44887</v>
      </c>
      <c r="B20" s="118">
        <v>114.78</v>
      </c>
      <c r="C20" s="122" t="s">
        <v>212</v>
      </c>
      <c r="D20" s="122" t="s">
        <v>210</v>
      </c>
      <c r="E20" s="123"/>
    </row>
    <row r="21" spans="1:6" s="2" customFormat="1" x14ac:dyDescent="0.2">
      <c r="A21" s="121"/>
      <c r="B21" s="118"/>
      <c r="C21" s="122"/>
      <c r="D21" s="122"/>
      <c r="E21" s="123"/>
    </row>
    <row r="22" spans="1:6" s="2" customFormat="1" ht="11.25" hidden="1" customHeight="1" x14ac:dyDescent="0.2">
      <c r="A22" s="98"/>
      <c r="B22" s="95"/>
      <c r="C22" s="99"/>
      <c r="D22" s="99"/>
      <c r="E22" s="100"/>
    </row>
    <row r="23" spans="1:6" ht="34.5" customHeight="1" x14ac:dyDescent="0.2">
      <c r="A23" s="53" t="s">
        <v>144</v>
      </c>
      <c r="B23" s="62">
        <f>SUM(B11:B22)</f>
        <v>373.51</v>
      </c>
      <c r="C23" s="70" t="str">
        <f>IF(SUBTOTAL(3,B11:B22)=SUBTOTAL(103,B11:B22),'Summary and sign-off'!$A$48,'Summary and sign-off'!$A$49)</f>
        <v>Check - there are no hidden rows with data</v>
      </c>
      <c r="D23" s="140" t="str">
        <f>IF('Summary and sign-off'!F58='Summary and sign-off'!F54,'Summary and sign-off'!A51,'Summary and sign-off'!A50)</f>
        <v>Check - each entry provides sufficient information</v>
      </c>
      <c r="E23" s="140"/>
      <c r="F23" s="2"/>
    </row>
    <row r="24" spans="1:6" x14ac:dyDescent="0.2">
      <c r="A24" s="18"/>
      <c r="B24" s="17"/>
      <c r="C24" s="17"/>
      <c r="D24" s="17"/>
      <c r="E24" s="17"/>
    </row>
    <row r="25" spans="1:6" x14ac:dyDescent="0.2">
      <c r="A25" s="18" t="s">
        <v>74</v>
      </c>
      <c r="B25" s="19"/>
      <c r="C25" s="17"/>
      <c r="D25" s="17"/>
      <c r="E25" s="17"/>
    </row>
    <row r="26" spans="1:6" ht="12.75" customHeight="1" x14ac:dyDescent="0.2">
      <c r="A26" s="20" t="s">
        <v>145</v>
      </c>
      <c r="B26" s="20"/>
      <c r="C26" s="20"/>
      <c r="D26" s="20"/>
      <c r="E26" s="20"/>
    </row>
    <row r="27" spans="1:6" x14ac:dyDescent="0.2">
      <c r="A27" s="20" t="s">
        <v>146</v>
      </c>
      <c r="B27" s="20"/>
      <c r="C27" s="28"/>
      <c r="D27" s="28"/>
      <c r="E27" s="28"/>
    </row>
    <row r="28" spans="1:6" x14ac:dyDescent="0.2">
      <c r="A28" s="20" t="s">
        <v>80</v>
      </c>
      <c r="B28" s="19"/>
      <c r="C28" s="17"/>
      <c r="D28" s="17"/>
      <c r="E28" s="17"/>
      <c r="F28" s="17"/>
    </row>
    <row r="29" spans="1:6" x14ac:dyDescent="0.2">
      <c r="A29" s="20" t="s">
        <v>147</v>
      </c>
      <c r="B29" s="20"/>
      <c r="C29" s="28"/>
      <c r="D29" s="28"/>
      <c r="E29" s="28"/>
    </row>
    <row r="30" spans="1:6" ht="12.75" customHeight="1" x14ac:dyDescent="0.2">
      <c r="A30" s="20" t="s">
        <v>148</v>
      </c>
      <c r="B30" s="20"/>
      <c r="C30" s="22"/>
      <c r="D30" s="22"/>
      <c r="E30" s="22"/>
    </row>
    <row r="31" spans="1:6" x14ac:dyDescent="0.2">
      <c r="A31" s="17"/>
      <c r="B31" s="17"/>
      <c r="C31" s="17"/>
      <c r="D31" s="17"/>
      <c r="E31" s="17"/>
    </row>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sheetData>
  <sheetProtection sheet="1" formatCells="0" insertRows="0" deleteRows="0"/>
  <mergeCells count="10">
    <mergeCell ref="D23:E23"/>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11"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1"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71"/>
  <sheetViews>
    <sheetView topLeftCell="A3" zoomScaleNormal="100" workbookViewId="0">
      <selection activeCell="F9" sqref="F9"/>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1" t="s">
        <v>110</v>
      </c>
      <c r="B1" s="141"/>
      <c r="C1" s="141"/>
      <c r="D1" s="141"/>
      <c r="E1" s="141"/>
    </row>
    <row r="2" spans="1:6" ht="21" customHeight="1" x14ac:dyDescent="0.2">
      <c r="A2" s="3" t="s">
        <v>111</v>
      </c>
      <c r="B2" s="139" t="str">
        <f>'Summary and sign-off'!B2:F2</f>
        <v>Te Ara Ahunga Ora Retirement Commission</v>
      </c>
      <c r="C2" s="139"/>
      <c r="D2" s="139"/>
      <c r="E2" s="139"/>
    </row>
    <row r="3" spans="1:6" ht="31.5" x14ac:dyDescent="0.2">
      <c r="A3" s="3" t="s">
        <v>149</v>
      </c>
      <c r="B3" s="139" t="str">
        <f>'Summary and sign-off'!B3:F3</f>
        <v>Jane Wrightson</v>
      </c>
      <c r="C3" s="139"/>
      <c r="D3" s="139"/>
      <c r="E3" s="139"/>
    </row>
    <row r="4" spans="1:6" ht="21" customHeight="1" x14ac:dyDescent="0.2">
      <c r="A4" s="3" t="s">
        <v>113</v>
      </c>
      <c r="B4" s="139">
        <f>'Summary and sign-off'!B4:F4</f>
        <v>44743</v>
      </c>
      <c r="C4" s="139"/>
      <c r="D4" s="139"/>
      <c r="E4" s="139"/>
    </row>
    <row r="5" spans="1:6" ht="21" customHeight="1" x14ac:dyDescent="0.2">
      <c r="A5" s="3" t="s">
        <v>114</v>
      </c>
      <c r="B5" s="139">
        <f>'Summary and sign-off'!B5:F5</f>
        <v>45107</v>
      </c>
      <c r="C5" s="139"/>
      <c r="D5" s="139"/>
      <c r="E5" s="139"/>
    </row>
    <row r="6" spans="1:6" ht="21" customHeight="1" x14ac:dyDescent="0.2">
      <c r="A6" s="3" t="s">
        <v>115</v>
      </c>
      <c r="B6" s="134" t="s">
        <v>82</v>
      </c>
      <c r="C6" s="134"/>
      <c r="D6" s="134"/>
      <c r="E6" s="134"/>
      <c r="F6" s="23"/>
    </row>
    <row r="7" spans="1:6" ht="21" customHeight="1" x14ac:dyDescent="0.2">
      <c r="A7" s="3" t="s">
        <v>56</v>
      </c>
      <c r="B7" s="134" t="s">
        <v>84</v>
      </c>
      <c r="C7" s="134"/>
      <c r="D7" s="134"/>
      <c r="E7" s="134"/>
      <c r="F7" s="23"/>
    </row>
    <row r="8" spans="1:6" ht="35.25" customHeight="1" x14ac:dyDescent="0.2">
      <c r="A8" s="144" t="s">
        <v>150</v>
      </c>
      <c r="B8" s="144"/>
      <c r="C8" s="151"/>
      <c r="D8" s="151"/>
      <c r="E8" s="151"/>
    </row>
    <row r="9" spans="1:6" ht="35.25" customHeight="1" x14ac:dyDescent="0.2">
      <c r="A9" s="152" t="s">
        <v>151</v>
      </c>
      <c r="B9" s="153"/>
      <c r="C9" s="153"/>
      <c r="D9" s="153"/>
      <c r="E9" s="153"/>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v>44762</v>
      </c>
      <c r="B12" s="118">
        <v>43.48</v>
      </c>
      <c r="C12" s="122" t="s">
        <v>242</v>
      </c>
      <c r="D12" s="122" t="s">
        <v>179</v>
      </c>
      <c r="E12" s="123" t="s">
        <v>195</v>
      </c>
    </row>
    <row r="13" spans="1:6" s="2" customFormat="1" x14ac:dyDescent="0.2">
      <c r="A13" s="117">
        <v>44772</v>
      </c>
      <c r="B13" s="118">
        <v>38.950000000000003</v>
      </c>
      <c r="C13" s="122" t="s">
        <v>245</v>
      </c>
      <c r="D13" s="122" t="s">
        <v>187</v>
      </c>
      <c r="E13" s="123"/>
    </row>
    <row r="14" spans="1:6" s="2" customFormat="1" x14ac:dyDescent="0.2">
      <c r="A14" s="117"/>
      <c r="B14" s="118"/>
      <c r="C14" s="122"/>
      <c r="D14" s="122"/>
      <c r="E14" s="123"/>
    </row>
    <row r="15" spans="1:6" s="2" customFormat="1" x14ac:dyDescent="0.2">
      <c r="A15" s="117">
        <v>44798</v>
      </c>
      <c r="B15" s="118">
        <v>43.48</v>
      </c>
      <c r="C15" s="122" t="s">
        <v>242</v>
      </c>
      <c r="D15" s="122" t="s">
        <v>179</v>
      </c>
      <c r="E15" s="123" t="s">
        <v>195</v>
      </c>
    </row>
    <row r="16" spans="1:6" s="2" customFormat="1" x14ac:dyDescent="0.2">
      <c r="A16" s="117">
        <v>44803</v>
      </c>
      <c r="B16" s="118">
        <v>38.17</v>
      </c>
      <c r="C16" s="122" t="s">
        <v>245</v>
      </c>
      <c r="D16" s="122" t="s">
        <v>187</v>
      </c>
      <c r="E16" s="123"/>
    </row>
    <row r="17" spans="1:5" s="2" customFormat="1" x14ac:dyDescent="0.2">
      <c r="A17" s="117">
        <v>44804</v>
      </c>
      <c r="B17" s="118">
        <v>4.3499999999999996</v>
      </c>
      <c r="C17" s="122" t="s">
        <v>197</v>
      </c>
      <c r="D17" s="122" t="s">
        <v>182</v>
      </c>
      <c r="E17" s="123"/>
    </row>
    <row r="18" spans="1:5" s="2" customFormat="1" x14ac:dyDescent="0.2">
      <c r="A18" s="117">
        <v>44804</v>
      </c>
      <c r="B18" s="118">
        <v>21.74</v>
      </c>
      <c r="C18" s="122" t="s">
        <v>190</v>
      </c>
      <c r="D18" s="122" t="s">
        <v>188</v>
      </c>
      <c r="E18" s="123" t="s">
        <v>192</v>
      </c>
    </row>
    <row r="19" spans="1:5" s="2" customFormat="1" x14ac:dyDescent="0.2">
      <c r="A19" s="117"/>
      <c r="B19" s="118"/>
      <c r="C19" s="122"/>
      <c r="D19" s="122"/>
      <c r="E19" s="123"/>
    </row>
    <row r="20" spans="1:5" s="2" customFormat="1" x14ac:dyDescent="0.2">
      <c r="A20" s="117">
        <v>44810</v>
      </c>
      <c r="B20" s="118">
        <v>22.17</v>
      </c>
      <c r="C20" s="122" t="s">
        <v>204</v>
      </c>
      <c r="D20" s="122" t="s">
        <v>188</v>
      </c>
      <c r="E20" s="123" t="s">
        <v>192</v>
      </c>
    </row>
    <row r="21" spans="1:5" s="2" customFormat="1" x14ac:dyDescent="0.2">
      <c r="A21" s="117">
        <v>44811</v>
      </c>
      <c r="B21" s="118">
        <v>22.17</v>
      </c>
      <c r="C21" s="122" t="s">
        <v>204</v>
      </c>
      <c r="D21" s="122" t="s">
        <v>188</v>
      </c>
      <c r="E21" s="123" t="s">
        <v>192</v>
      </c>
    </row>
    <row r="22" spans="1:5" s="2" customFormat="1" x14ac:dyDescent="0.2">
      <c r="A22" s="117">
        <v>44834</v>
      </c>
      <c r="B22" s="118">
        <v>38.85</v>
      </c>
      <c r="C22" s="122" t="s">
        <v>245</v>
      </c>
      <c r="D22" s="122" t="s">
        <v>187</v>
      </c>
      <c r="E22" s="123"/>
    </row>
    <row r="23" spans="1:5" s="2" customFormat="1" x14ac:dyDescent="0.2">
      <c r="A23" s="117"/>
      <c r="B23" s="118"/>
      <c r="C23" s="122"/>
      <c r="D23" s="122"/>
      <c r="E23" s="123"/>
    </row>
    <row r="24" spans="1:5" s="2" customFormat="1" x14ac:dyDescent="0.2">
      <c r="A24" s="117">
        <v>44865</v>
      </c>
      <c r="B24" s="118">
        <v>39.19</v>
      </c>
      <c r="C24" s="122" t="s">
        <v>245</v>
      </c>
      <c r="D24" s="122" t="s">
        <v>187</v>
      </c>
      <c r="E24" s="123"/>
    </row>
    <row r="25" spans="1:5" s="2" customFormat="1" x14ac:dyDescent="0.2">
      <c r="A25" s="117"/>
      <c r="B25" s="118"/>
      <c r="C25" s="122"/>
      <c r="D25" s="122"/>
      <c r="E25" s="123"/>
    </row>
    <row r="26" spans="1:5" s="2" customFormat="1" x14ac:dyDescent="0.2">
      <c r="A26" s="117">
        <v>44866</v>
      </c>
      <c r="B26" s="118">
        <v>43.48</v>
      </c>
      <c r="C26" s="122" t="s">
        <v>242</v>
      </c>
      <c r="D26" s="122" t="s">
        <v>179</v>
      </c>
      <c r="E26" s="123" t="s">
        <v>195</v>
      </c>
    </row>
    <row r="27" spans="1:5" s="2" customFormat="1" x14ac:dyDescent="0.2">
      <c r="A27" s="117">
        <v>44895</v>
      </c>
      <c r="B27" s="118">
        <v>38.51</v>
      </c>
      <c r="C27" s="122" t="s">
        <v>245</v>
      </c>
      <c r="D27" s="122" t="s">
        <v>187</v>
      </c>
      <c r="E27" s="123"/>
    </row>
    <row r="28" spans="1:5" s="2" customFormat="1" x14ac:dyDescent="0.2">
      <c r="A28" s="117"/>
      <c r="B28" s="118"/>
      <c r="C28" s="122"/>
      <c r="D28" s="122"/>
      <c r="E28" s="123"/>
    </row>
    <row r="29" spans="1:5" s="2" customFormat="1" x14ac:dyDescent="0.2">
      <c r="A29" s="117">
        <v>44904</v>
      </c>
      <c r="B29" s="118">
        <v>43.48</v>
      </c>
      <c r="C29" s="122" t="s">
        <v>242</v>
      </c>
      <c r="D29" s="122" t="s">
        <v>179</v>
      </c>
      <c r="E29" s="123" t="s">
        <v>195</v>
      </c>
    </row>
    <row r="30" spans="1:5" s="2" customFormat="1" x14ac:dyDescent="0.2">
      <c r="A30" s="117">
        <v>44926</v>
      </c>
      <c r="B30" s="118">
        <v>45.47</v>
      </c>
      <c r="C30" s="122" t="s">
        <v>245</v>
      </c>
      <c r="D30" s="122" t="s">
        <v>187</v>
      </c>
      <c r="E30" s="123"/>
    </row>
    <row r="31" spans="1:5" s="2" customFormat="1" x14ac:dyDescent="0.2">
      <c r="A31" s="117"/>
      <c r="B31" s="118"/>
      <c r="C31" s="122"/>
      <c r="D31" s="122"/>
      <c r="E31" s="123"/>
    </row>
    <row r="32" spans="1:5" s="2" customFormat="1" x14ac:dyDescent="0.2">
      <c r="A32" s="117">
        <v>44957</v>
      </c>
      <c r="B32" s="118">
        <v>110.31</v>
      </c>
      <c r="C32" s="122" t="s">
        <v>245</v>
      </c>
      <c r="D32" s="122" t="s">
        <v>187</v>
      </c>
      <c r="E32" s="123"/>
    </row>
    <row r="33" spans="1:5" s="2" customFormat="1" x14ac:dyDescent="0.2">
      <c r="A33" s="117"/>
      <c r="B33" s="118"/>
      <c r="C33" s="122"/>
      <c r="D33" s="122"/>
      <c r="E33" s="123"/>
    </row>
    <row r="34" spans="1:5" s="2" customFormat="1" x14ac:dyDescent="0.2">
      <c r="A34" s="117">
        <v>44967</v>
      </c>
      <c r="B34" s="118">
        <v>6.96</v>
      </c>
      <c r="C34" s="122" t="s">
        <v>185</v>
      </c>
      <c r="D34" s="122" t="s">
        <v>182</v>
      </c>
      <c r="E34" s="123" t="s">
        <v>180</v>
      </c>
    </row>
    <row r="35" spans="1:5" s="2" customFormat="1" x14ac:dyDescent="0.2">
      <c r="A35" s="117">
        <v>44985</v>
      </c>
      <c r="B35" s="118">
        <v>38.65</v>
      </c>
      <c r="C35" s="122" t="s">
        <v>245</v>
      </c>
      <c r="D35" s="122" t="s">
        <v>187</v>
      </c>
      <c r="E35" s="123"/>
    </row>
    <row r="36" spans="1:5" s="2" customFormat="1" x14ac:dyDescent="0.2">
      <c r="A36" s="117"/>
      <c r="B36" s="118"/>
      <c r="C36" s="122"/>
      <c r="D36" s="122"/>
      <c r="E36" s="123"/>
    </row>
    <row r="37" spans="1:5" s="2" customFormat="1" x14ac:dyDescent="0.2">
      <c r="A37" s="117">
        <v>44986</v>
      </c>
      <c r="B37" s="118">
        <v>43.48</v>
      </c>
      <c r="C37" s="122" t="s">
        <v>242</v>
      </c>
      <c r="D37" s="122" t="s">
        <v>179</v>
      </c>
      <c r="E37" s="123" t="s">
        <v>195</v>
      </c>
    </row>
    <row r="38" spans="1:5" s="2" customFormat="1" x14ac:dyDescent="0.2">
      <c r="A38" s="117">
        <v>44999</v>
      </c>
      <c r="B38" s="118">
        <v>6.96</v>
      </c>
      <c r="C38" s="122" t="s">
        <v>185</v>
      </c>
      <c r="D38" s="122" t="s">
        <v>182</v>
      </c>
      <c r="E38" s="123" t="s">
        <v>180</v>
      </c>
    </row>
    <row r="39" spans="1:5" s="2" customFormat="1" x14ac:dyDescent="0.2">
      <c r="A39" s="117">
        <v>45009</v>
      </c>
      <c r="B39" s="118">
        <v>5.65</v>
      </c>
      <c r="C39" s="122" t="s">
        <v>184</v>
      </c>
      <c r="D39" s="122" t="s">
        <v>182</v>
      </c>
      <c r="E39" s="123" t="s">
        <v>180</v>
      </c>
    </row>
    <row r="40" spans="1:5" s="2" customFormat="1" x14ac:dyDescent="0.2">
      <c r="A40" s="117">
        <v>45016</v>
      </c>
      <c r="B40" s="118">
        <v>38.340000000000003</v>
      </c>
      <c r="C40" s="122" t="s">
        <v>245</v>
      </c>
      <c r="D40" s="122" t="s">
        <v>187</v>
      </c>
      <c r="E40" s="123"/>
    </row>
    <row r="41" spans="1:5" s="2" customFormat="1" x14ac:dyDescent="0.2">
      <c r="A41" s="117">
        <v>45016</v>
      </c>
      <c r="B41" s="118">
        <v>460.87</v>
      </c>
      <c r="C41" s="122" t="s">
        <v>181</v>
      </c>
      <c r="D41" s="122" t="s">
        <v>223</v>
      </c>
      <c r="E41" s="123"/>
    </row>
    <row r="42" spans="1:5" s="2" customFormat="1" x14ac:dyDescent="0.2">
      <c r="A42" s="117"/>
      <c r="B42" s="118"/>
      <c r="C42" s="122"/>
      <c r="D42" s="122"/>
      <c r="E42" s="123"/>
    </row>
    <row r="43" spans="1:5" s="2" customFormat="1" x14ac:dyDescent="0.2">
      <c r="A43" s="117">
        <v>45019</v>
      </c>
      <c r="B43" s="118">
        <v>31.83</v>
      </c>
      <c r="C43" s="122" t="s">
        <v>183</v>
      </c>
      <c r="D43" s="122" t="s">
        <v>182</v>
      </c>
      <c r="E43" s="123" t="s">
        <v>180</v>
      </c>
    </row>
    <row r="44" spans="1:5" s="2" customFormat="1" x14ac:dyDescent="0.2">
      <c r="A44" s="117">
        <v>45046</v>
      </c>
      <c r="B44" s="118">
        <v>63.38</v>
      </c>
      <c r="C44" s="122" t="s">
        <v>245</v>
      </c>
      <c r="D44" s="122" t="s">
        <v>187</v>
      </c>
      <c r="E44" s="123"/>
    </row>
    <row r="45" spans="1:5" s="2" customFormat="1" x14ac:dyDescent="0.2">
      <c r="A45" s="117"/>
      <c r="B45" s="118"/>
      <c r="C45" s="122"/>
      <c r="D45" s="122"/>
      <c r="E45" s="123"/>
    </row>
    <row r="46" spans="1:5" s="2" customFormat="1" x14ac:dyDescent="0.2">
      <c r="A46" s="117">
        <v>45069</v>
      </c>
      <c r="B46" s="118">
        <v>43.48</v>
      </c>
      <c r="C46" s="122" t="s">
        <v>242</v>
      </c>
      <c r="D46" s="122" t="s">
        <v>179</v>
      </c>
      <c r="E46" s="123" t="s">
        <v>195</v>
      </c>
    </row>
    <row r="47" spans="1:5" s="2" customFormat="1" x14ac:dyDescent="0.2">
      <c r="A47" s="117">
        <v>45077</v>
      </c>
      <c r="B47" s="118">
        <v>39.020000000000003</v>
      </c>
      <c r="C47" s="122" t="s">
        <v>245</v>
      </c>
      <c r="D47" s="122" t="s">
        <v>187</v>
      </c>
      <c r="E47" s="123"/>
    </row>
    <row r="48" spans="1:5" s="2" customFormat="1" x14ac:dyDescent="0.2">
      <c r="A48" s="117"/>
      <c r="B48" s="118"/>
      <c r="C48" s="122"/>
      <c r="D48" s="122"/>
      <c r="E48" s="123"/>
    </row>
    <row r="49" spans="1:6" s="2" customFormat="1" x14ac:dyDescent="0.2">
      <c r="A49" s="117">
        <v>45104</v>
      </c>
      <c r="B49" s="118">
        <v>43.48</v>
      </c>
      <c r="C49" s="122" t="s">
        <v>242</v>
      </c>
      <c r="D49" s="122" t="s">
        <v>179</v>
      </c>
      <c r="E49" s="123" t="s">
        <v>195</v>
      </c>
    </row>
    <row r="50" spans="1:6" s="2" customFormat="1" x14ac:dyDescent="0.2">
      <c r="A50" s="117">
        <v>45107</v>
      </c>
      <c r="B50" s="118">
        <v>38.78</v>
      </c>
      <c r="C50" s="122" t="s">
        <v>245</v>
      </c>
      <c r="D50" s="122" t="s">
        <v>187</v>
      </c>
      <c r="E50" s="123"/>
    </row>
    <row r="51" spans="1:6" s="2" customFormat="1" x14ac:dyDescent="0.2">
      <c r="A51" s="117"/>
      <c r="B51" s="118"/>
      <c r="C51" s="122"/>
      <c r="D51" s="122"/>
      <c r="E51" s="123"/>
    </row>
    <row r="52" spans="1:6" s="2" customFormat="1" x14ac:dyDescent="0.2">
      <c r="A52" s="117"/>
      <c r="B52" s="118"/>
      <c r="C52" s="122"/>
      <c r="D52" s="122"/>
      <c r="E52" s="123"/>
    </row>
    <row r="53" spans="1:6" s="2" customFormat="1" hidden="1" x14ac:dyDescent="0.2">
      <c r="A53" s="98"/>
      <c r="B53" s="95"/>
      <c r="C53" s="99"/>
      <c r="D53" s="99"/>
      <c r="E53" s="100"/>
    </row>
    <row r="54" spans="1:6" ht="34.5" customHeight="1" x14ac:dyDescent="0.2">
      <c r="A54" s="53" t="s">
        <v>154</v>
      </c>
      <c r="B54" s="62">
        <f>SUM(B11:B53)</f>
        <v>1454.68</v>
      </c>
      <c r="C54" s="70" t="str">
        <f>IF(SUBTOTAL(3,B11:B53)=SUBTOTAL(103,B11:B53),'Summary and sign-off'!$A$48,'Summary and sign-off'!$A$49)</f>
        <v>Check - there are no hidden rows with data</v>
      </c>
      <c r="D54" s="140" t="str">
        <f>IF('Summary and sign-off'!F59='Summary and sign-off'!F54,'Summary and sign-off'!A51,'Summary and sign-off'!A50)</f>
        <v>Check - each entry provides sufficient information</v>
      </c>
      <c r="E54" s="140"/>
    </row>
    <row r="55" spans="1:6" ht="14.1" customHeight="1" x14ac:dyDescent="0.2">
      <c r="B55" s="17"/>
      <c r="C55" s="17"/>
      <c r="D55" s="17"/>
      <c r="E55" s="17"/>
    </row>
    <row r="56" spans="1:6" x14ac:dyDescent="0.2">
      <c r="A56" s="18" t="s">
        <v>155</v>
      </c>
      <c r="B56" s="17"/>
      <c r="C56" s="17"/>
      <c r="D56" s="17"/>
      <c r="E56" s="17"/>
    </row>
    <row r="57" spans="1:6" ht="12.6" customHeight="1" x14ac:dyDescent="0.2">
      <c r="A57" s="20" t="s">
        <v>133</v>
      </c>
      <c r="B57" s="17"/>
      <c r="C57" s="17"/>
      <c r="D57" s="17"/>
      <c r="E57" s="17"/>
    </row>
    <row r="58" spans="1:6" x14ac:dyDescent="0.2">
      <c r="A58" s="20" t="s">
        <v>80</v>
      </c>
      <c r="B58" s="19"/>
      <c r="C58" s="17"/>
      <c r="D58" s="17"/>
      <c r="E58" s="17"/>
      <c r="F58" s="17"/>
    </row>
    <row r="59" spans="1:6" x14ac:dyDescent="0.2">
      <c r="A59" s="20" t="s">
        <v>147</v>
      </c>
      <c r="C59" s="17"/>
      <c r="D59" s="17"/>
      <c r="E59" s="17"/>
      <c r="F59" s="17"/>
    </row>
    <row r="60" spans="1:6" ht="12.75" customHeight="1" x14ac:dyDescent="0.2">
      <c r="A60" s="20" t="s">
        <v>148</v>
      </c>
      <c r="B60" s="25"/>
      <c r="C60" s="22"/>
      <c r="D60" s="22"/>
      <c r="E60" s="22"/>
      <c r="F60" s="22"/>
    </row>
    <row r="61" spans="1:6" x14ac:dyDescent="0.2">
      <c r="B61" s="26"/>
      <c r="C61" s="17"/>
      <c r="D61" s="17"/>
      <c r="E61" s="17"/>
    </row>
    <row r="62" spans="1:6" hidden="1" x14ac:dyDescent="0.2">
      <c r="A62" s="17"/>
      <c r="B62" s="17"/>
      <c r="C62" s="17"/>
      <c r="D62" s="17"/>
    </row>
    <row r="63" spans="1:6" ht="12.75" hidden="1" customHeight="1" x14ac:dyDescent="0.2"/>
    <row r="64" spans="1:6" hidden="1" x14ac:dyDescent="0.2">
      <c r="A64" s="17"/>
      <c r="B64" s="17"/>
      <c r="C64" s="17"/>
      <c r="D64" s="17"/>
      <c r="E64" s="17"/>
    </row>
    <row r="65" spans="1:5" hidden="1" x14ac:dyDescent="0.2">
      <c r="A65" s="17"/>
      <c r="B65" s="17"/>
      <c r="C65" s="17"/>
      <c r="D65" s="17"/>
      <c r="E65" s="17"/>
    </row>
    <row r="66" spans="1:5" hidden="1" x14ac:dyDescent="0.2">
      <c r="A66" s="17"/>
      <c r="B66" s="17"/>
      <c r="C66" s="17"/>
      <c r="D66" s="17"/>
      <c r="E66" s="17"/>
    </row>
    <row r="67" spans="1:5" hidden="1" x14ac:dyDescent="0.2">
      <c r="A67" s="17"/>
      <c r="B67" s="17"/>
      <c r="C67" s="17"/>
      <c r="D67" s="17"/>
      <c r="E67" s="17"/>
    </row>
    <row r="68" spans="1:5" hidden="1" x14ac:dyDescent="0.2">
      <c r="A68" s="17"/>
      <c r="B68" s="17"/>
      <c r="C68" s="17"/>
      <c r="D68" s="17"/>
      <c r="E68" s="17"/>
    </row>
    <row r="69" spans="1:5" x14ac:dyDescent="0.2"/>
    <row r="70" spans="1:5" x14ac:dyDescent="0.2"/>
    <row r="71" spans="1:5" x14ac:dyDescent="0.2"/>
  </sheetData>
  <sheetProtection sheet="1" formatCells="0" insertRows="0" deleteRows="0"/>
  <mergeCells count="10">
    <mergeCell ref="D54:E5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5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51:A52 A12:A4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B51:B53 B11:B49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3" zoomScaleNormal="100" workbookViewId="0">
      <selection activeCell="B7" sqref="B7:F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1" t="s">
        <v>156</v>
      </c>
      <c r="B1" s="141"/>
      <c r="C1" s="141"/>
      <c r="D1" s="141"/>
      <c r="E1" s="141"/>
      <c r="F1" s="141"/>
    </row>
    <row r="2" spans="1:6" ht="21" customHeight="1" x14ac:dyDescent="0.2">
      <c r="A2" s="3" t="s">
        <v>111</v>
      </c>
      <c r="B2" s="139" t="str">
        <f>'Summary and sign-off'!B2:F2</f>
        <v>Te Ara Ahunga Ora Retirement Commission</v>
      </c>
      <c r="C2" s="139"/>
      <c r="D2" s="139"/>
      <c r="E2" s="139"/>
      <c r="F2" s="139"/>
    </row>
    <row r="3" spans="1:6" ht="31.5" x14ac:dyDescent="0.2">
      <c r="A3" s="3" t="s">
        <v>112</v>
      </c>
      <c r="B3" s="139" t="str">
        <f>'Summary and sign-off'!B3:F3</f>
        <v>Jane Wrightson</v>
      </c>
      <c r="C3" s="139"/>
      <c r="D3" s="139"/>
      <c r="E3" s="139"/>
      <c r="F3" s="139"/>
    </row>
    <row r="4" spans="1:6" ht="21" customHeight="1" x14ac:dyDescent="0.2">
      <c r="A4" s="3" t="s">
        <v>113</v>
      </c>
      <c r="B4" s="139">
        <f>'Summary and sign-off'!B4:F4</f>
        <v>44743</v>
      </c>
      <c r="C4" s="139"/>
      <c r="D4" s="139"/>
      <c r="E4" s="139"/>
      <c r="F4" s="139"/>
    </row>
    <row r="5" spans="1:6" ht="21" customHeight="1" x14ac:dyDescent="0.2">
      <c r="A5" s="3" t="s">
        <v>114</v>
      </c>
      <c r="B5" s="139">
        <f>'Summary and sign-off'!B5:F5</f>
        <v>45107</v>
      </c>
      <c r="C5" s="139"/>
      <c r="D5" s="139"/>
      <c r="E5" s="139"/>
      <c r="F5" s="139"/>
    </row>
    <row r="6" spans="1:6" ht="21" customHeight="1" x14ac:dyDescent="0.2">
      <c r="A6" s="3" t="s">
        <v>157</v>
      </c>
      <c r="B6" s="134" t="s">
        <v>82</v>
      </c>
      <c r="C6" s="134"/>
      <c r="D6" s="134"/>
      <c r="E6" s="134"/>
      <c r="F6" s="134"/>
    </row>
    <row r="7" spans="1:6" ht="21" customHeight="1" x14ac:dyDescent="0.2">
      <c r="A7" s="3" t="s">
        <v>56</v>
      </c>
      <c r="B7" s="134" t="s">
        <v>84</v>
      </c>
      <c r="C7" s="134"/>
      <c r="D7" s="134"/>
      <c r="E7" s="134"/>
      <c r="F7" s="134"/>
    </row>
    <row r="8" spans="1:6" ht="36" customHeight="1" x14ac:dyDescent="0.2">
      <c r="A8" s="144" t="s">
        <v>158</v>
      </c>
      <c r="B8" s="144"/>
      <c r="C8" s="144"/>
      <c r="D8" s="144"/>
      <c r="E8" s="144"/>
      <c r="F8" s="144"/>
    </row>
    <row r="9" spans="1:6" ht="36" customHeight="1" x14ac:dyDescent="0.2">
      <c r="A9" s="152" t="s">
        <v>159</v>
      </c>
      <c r="B9" s="153"/>
      <c r="C9" s="153"/>
      <c r="D9" s="153"/>
      <c r="E9" s="153"/>
      <c r="F9" s="153"/>
    </row>
    <row r="10" spans="1:6" ht="39" customHeight="1" x14ac:dyDescent="0.2">
      <c r="A10" s="24" t="s">
        <v>119</v>
      </c>
      <c r="B10" s="112" t="s">
        <v>160</v>
      </c>
      <c r="C10" s="112" t="s">
        <v>161</v>
      </c>
      <c r="D10" s="112" t="s">
        <v>162</v>
      </c>
      <c r="E10" s="112" t="s">
        <v>163</v>
      </c>
      <c r="F10" s="112" t="s">
        <v>164</v>
      </c>
    </row>
    <row r="11" spans="1:6" s="2" customFormat="1" x14ac:dyDescent="0.2">
      <c r="A11" s="117"/>
      <c r="B11" s="122"/>
      <c r="C11" s="125"/>
      <c r="D11" s="122"/>
      <c r="E11" s="126"/>
      <c r="F11" s="123"/>
    </row>
    <row r="12" spans="1:6" s="2" customFormat="1" x14ac:dyDescent="0.2">
      <c r="A12" s="117">
        <v>44761</v>
      </c>
      <c r="B12" s="124" t="s">
        <v>228</v>
      </c>
      <c r="C12" s="125" t="s">
        <v>97</v>
      </c>
      <c r="D12" s="124" t="s">
        <v>224</v>
      </c>
      <c r="E12" s="126">
        <v>800</v>
      </c>
      <c r="F12" s="127" t="s">
        <v>225</v>
      </c>
    </row>
    <row r="13" spans="1:6" s="2" customFormat="1" x14ac:dyDescent="0.2">
      <c r="A13" s="117">
        <v>44770</v>
      </c>
      <c r="B13" s="124" t="s">
        <v>229</v>
      </c>
      <c r="C13" s="125" t="s">
        <v>97</v>
      </c>
      <c r="D13" s="124" t="s">
        <v>226</v>
      </c>
      <c r="E13" s="126" t="s">
        <v>93</v>
      </c>
      <c r="F13" s="127" t="s">
        <v>227</v>
      </c>
    </row>
    <row r="14" spans="1:6" s="2" customFormat="1" x14ac:dyDescent="0.2">
      <c r="A14" s="117"/>
      <c r="B14" s="124"/>
      <c r="C14" s="125"/>
      <c r="D14" s="124"/>
      <c r="E14" s="126"/>
      <c r="F14" s="127"/>
    </row>
    <row r="15" spans="1:6" s="2" customFormat="1" x14ac:dyDescent="0.2">
      <c r="A15" s="117">
        <v>44815</v>
      </c>
      <c r="B15" s="124" t="s">
        <v>230</v>
      </c>
      <c r="C15" s="125" t="s">
        <v>97</v>
      </c>
      <c r="D15" s="124" t="s">
        <v>231</v>
      </c>
      <c r="E15" s="126" t="s">
        <v>93</v>
      </c>
      <c r="F15" s="127"/>
    </row>
    <row r="16" spans="1:6" s="2" customFormat="1" x14ac:dyDescent="0.2">
      <c r="A16" s="117"/>
      <c r="B16" s="124"/>
      <c r="C16" s="125"/>
      <c r="D16" s="124"/>
      <c r="E16" s="126"/>
      <c r="F16" s="127"/>
    </row>
    <row r="17" spans="1:7" s="2" customFormat="1" x14ac:dyDescent="0.2">
      <c r="A17" s="117">
        <v>44865</v>
      </c>
      <c r="B17" s="124" t="s">
        <v>232</v>
      </c>
      <c r="C17" s="125" t="s">
        <v>97</v>
      </c>
      <c r="D17" s="124" t="s">
        <v>233</v>
      </c>
      <c r="E17" s="126" t="s">
        <v>93</v>
      </c>
      <c r="F17" s="127"/>
    </row>
    <row r="18" spans="1:7" s="2" customFormat="1" x14ac:dyDescent="0.2">
      <c r="A18" s="117"/>
      <c r="B18" s="124"/>
      <c r="C18" s="125"/>
      <c r="D18" s="124"/>
      <c r="E18" s="126"/>
      <c r="F18" s="127"/>
    </row>
    <row r="19" spans="1:7" s="2" customFormat="1" hidden="1" x14ac:dyDescent="0.2">
      <c r="A19" s="94"/>
      <c r="B19" s="99"/>
      <c r="C19" s="101"/>
      <c r="D19" s="99"/>
      <c r="E19" s="102"/>
      <c r="F19" s="100"/>
    </row>
    <row r="20" spans="1:7" ht="34.5" customHeight="1" x14ac:dyDescent="0.2">
      <c r="A20" s="113" t="s">
        <v>165</v>
      </c>
      <c r="B20" s="114" t="s">
        <v>166</v>
      </c>
      <c r="C20" s="115">
        <f>C21+C22</f>
        <v>4</v>
      </c>
      <c r="D20" s="116" t="str">
        <f>IF(SUBTOTAL(3,C11:C19)=SUBTOTAL(103,C11:C19),'Summary and sign-off'!$A$48,'Summary and sign-off'!$A$49)</f>
        <v>Check - there are no hidden rows with data</v>
      </c>
      <c r="E20" s="140" t="str">
        <f>IF('Summary and sign-off'!F60='Summary and sign-off'!F54,'Summary and sign-off'!A52,'Summary and sign-off'!A50)</f>
        <v>Check - each entry provides sufficient information</v>
      </c>
      <c r="F20" s="140"/>
      <c r="G20" s="2"/>
    </row>
    <row r="21" spans="1:7" ht="25.5" customHeight="1" x14ac:dyDescent="0.25">
      <c r="A21" s="54"/>
      <c r="B21" s="55" t="s">
        <v>97</v>
      </c>
      <c r="C21" s="56">
        <f>COUNTIF(C11:C19,'Summary and sign-off'!A45)</f>
        <v>4</v>
      </c>
      <c r="D21" s="14"/>
      <c r="E21" s="15"/>
      <c r="F21" s="16"/>
    </row>
    <row r="22" spans="1:7" ht="25.5" customHeight="1" x14ac:dyDescent="0.25">
      <c r="A22" s="54"/>
      <c r="B22" s="55" t="s">
        <v>98</v>
      </c>
      <c r="C22" s="56">
        <f>COUNTIF(C11:C19,'Summary and sign-off'!A46)</f>
        <v>0</v>
      </c>
      <c r="D22" s="14"/>
      <c r="E22" s="15"/>
      <c r="F22" s="16"/>
    </row>
    <row r="23" spans="1:7" x14ac:dyDescent="0.2">
      <c r="A23" s="17"/>
      <c r="B23" s="18"/>
      <c r="C23" s="17"/>
      <c r="D23" s="19"/>
      <c r="E23" s="19"/>
      <c r="F23" s="17"/>
    </row>
    <row r="24" spans="1:7" x14ac:dyDescent="0.2">
      <c r="A24" s="18" t="s">
        <v>155</v>
      </c>
      <c r="B24" s="18"/>
      <c r="C24" s="18"/>
      <c r="D24" s="18"/>
      <c r="E24" s="18"/>
      <c r="F24" s="18"/>
    </row>
    <row r="25" spans="1:7" ht="12.6" customHeight="1" x14ac:dyDescent="0.2">
      <c r="A25" s="20" t="s">
        <v>133</v>
      </c>
      <c r="B25" s="17"/>
      <c r="C25" s="17"/>
      <c r="D25" s="17"/>
      <c r="E25" s="17"/>
    </row>
    <row r="26" spans="1:7" x14ac:dyDescent="0.2">
      <c r="A26" s="20" t="s">
        <v>80</v>
      </c>
      <c r="B26" s="19"/>
      <c r="C26" s="17"/>
      <c r="D26" s="17"/>
      <c r="E26" s="17"/>
      <c r="F26" s="17"/>
    </row>
    <row r="27" spans="1:7" x14ac:dyDescent="0.2">
      <c r="A27" s="20" t="s">
        <v>167</v>
      </c>
      <c r="B27" s="21"/>
      <c r="C27" s="21"/>
      <c r="D27" s="21"/>
      <c r="E27" s="21"/>
      <c r="F27" s="21"/>
    </row>
    <row r="28" spans="1:7" ht="12.75" customHeight="1" x14ac:dyDescent="0.2">
      <c r="A28" s="20" t="s">
        <v>168</v>
      </c>
      <c r="B28" s="17"/>
      <c r="C28" s="17"/>
      <c r="D28" s="17"/>
      <c r="E28" s="17"/>
      <c r="F28" s="17"/>
    </row>
    <row r="29" spans="1:7" ht="12.95" customHeight="1" x14ac:dyDescent="0.2">
      <c r="A29" s="20" t="s">
        <v>169</v>
      </c>
      <c r="B29" s="17"/>
      <c r="C29" s="17"/>
      <c r="D29" s="17"/>
      <c r="E29" s="17"/>
      <c r="F29" s="17"/>
    </row>
    <row r="30" spans="1:7" x14ac:dyDescent="0.2">
      <c r="A30" s="20" t="s">
        <v>170</v>
      </c>
      <c r="C30" s="17"/>
      <c r="D30" s="17"/>
      <c r="E30" s="17"/>
      <c r="F30" s="17"/>
    </row>
    <row r="31" spans="1:7" ht="12.75" customHeight="1" x14ac:dyDescent="0.2">
      <c r="A31" s="20" t="s">
        <v>148</v>
      </c>
      <c r="B31" s="20"/>
      <c r="C31" s="22"/>
      <c r="D31" s="22"/>
      <c r="E31" s="22"/>
      <c r="F31" s="22"/>
    </row>
    <row r="32" spans="1:7" ht="12.75" customHeight="1" x14ac:dyDescent="0.2">
      <c r="A32" s="20"/>
      <c r="B32" s="20"/>
      <c r="C32" s="22"/>
      <c r="D32" s="22"/>
      <c r="E32" s="22"/>
      <c r="F32" s="22"/>
    </row>
    <row r="33" spans="1:6" ht="12.75" hidden="1" customHeight="1" x14ac:dyDescent="0.2">
      <c r="A33" s="20"/>
      <c r="B33" s="20"/>
      <c r="C33" s="22"/>
      <c r="D33" s="22"/>
      <c r="E33" s="22"/>
      <c r="F33" s="22"/>
    </row>
    <row r="36" spans="1:6" hidden="1" x14ac:dyDescent="0.2">
      <c r="A36" s="18"/>
      <c r="B36" s="18"/>
      <c r="C36" s="18"/>
      <c r="D36" s="18"/>
      <c r="E36" s="18"/>
      <c r="F36" s="18"/>
    </row>
    <row r="37" spans="1:6" hidden="1" x14ac:dyDescent="0.2">
      <c r="A37" s="18"/>
      <c r="B37" s="18"/>
      <c r="C37" s="18"/>
      <c r="D37" s="18"/>
      <c r="E37" s="18"/>
      <c r="F37" s="18"/>
    </row>
    <row r="38" spans="1:6" hidden="1" x14ac:dyDescent="0.2">
      <c r="A38" s="18"/>
      <c r="B38" s="18"/>
      <c r="C38" s="18"/>
      <c r="D38" s="18"/>
      <c r="E38" s="18"/>
      <c r="F38" s="18"/>
    </row>
    <row r="39" spans="1:6" hidden="1" x14ac:dyDescent="0.2">
      <c r="A39" s="18"/>
      <c r="B39" s="18"/>
      <c r="C39" s="18"/>
      <c r="D39" s="18"/>
      <c r="E39" s="18"/>
      <c r="F39" s="18"/>
    </row>
    <row r="40" spans="1:6" hidden="1" x14ac:dyDescent="0.2">
      <c r="A40" s="18"/>
      <c r="B40" s="18"/>
      <c r="C40" s="18"/>
      <c r="D40" s="18"/>
      <c r="E40" s="18"/>
      <c r="F40" s="18"/>
    </row>
    <row r="41" spans="1:6" x14ac:dyDescent="0.2"/>
    <row r="42" spans="1:6" x14ac:dyDescent="0.2"/>
    <row r="43" spans="1:6" x14ac:dyDescent="0.2"/>
    <row r="44" spans="1:6" x14ac:dyDescent="0.2"/>
    <row r="45" spans="1:6" x14ac:dyDescent="0.2"/>
  </sheetData>
  <sheetProtection sheet="1" formatCells="0" insertRows="0" deleteRows="0"/>
  <dataConsolidate/>
  <mergeCells count="10">
    <mergeCell ref="E20:F20"/>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9"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C11:C19</xm:sqref>
        </x14:dataValidation>
        <x14:dataValidation type="list" errorStyle="information" operator="greaterThan" allowBlank="1" showInputMessage="1" prompt="Provide specific $ value if possible" xr:uid="{00000000-0002-0000-0500-000003000000}">
          <x14:formula1>
            <xm:f>'Summary and sign-off'!$A$39:$A$44</xm:f>
          </x14:formula1>
          <xm:sqref>E11:E19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7241393-95aa-46aa-986d-0598df9c5ada">RCGCL-101876474-10</_dlc_DocId>
    <_dlc_DocIdUrl xmlns="27241393-95aa-46aa-986d-0598df9c5ada">
      <Url>https://retirementnz.sharepoint.com/sites/GovComp/commissioner/_layouts/15/DocIdRedir.aspx?ID=RCGCL-101876474-10</Url>
      <Description>RCGCL-101876474-10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B0B326E74B9747970C343257A6BAB6" ma:contentTypeVersion="6" ma:contentTypeDescription="Create a new document." ma:contentTypeScope="" ma:versionID="fcec135a765c9796b93ff6702cba15a8">
  <xsd:schema xmlns:xsd="http://www.w3.org/2001/XMLSchema" xmlns:xs="http://www.w3.org/2001/XMLSchema" xmlns:p="http://schemas.microsoft.com/office/2006/metadata/properties" xmlns:ns2="bb354d96-cf17-4e20-b79b-21d7d6674050" xmlns:ns3="27241393-95aa-46aa-986d-0598df9c5ada" targetNamespace="http://schemas.microsoft.com/office/2006/metadata/properties" ma:root="true" ma:fieldsID="ab71aeb6c923351c2d99b4f8e8aeb9bf" ns2:_="" ns3:_="">
    <xsd:import namespace="bb354d96-cf17-4e20-b79b-21d7d6674050"/>
    <xsd:import namespace="27241393-95aa-46aa-986d-0598df9c5a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dlc_DocId" minOccurs="0"/>
                <xsd:element ref="ns3:_dlc_DocIdUrl" minOccurs="0"/>
                <xsd:element ref="ns3:_dlc_DocIdPersistId"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54d96-cf17-4e20-b79b-21d7d66740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241393-95aa-46aa-986d-0598df9c5ada"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purl.org/dc/terms/"/>
    <ds:schemaRef ds:uri="http://purl.org/dc/dcmitype/"/>
    <ds:schemaRef ds:uri="bb354d96-cf17-4e20-b79b-21d7d6674050"/>
    <ds:schemaRef ds:uri="http://purl.org/dc/elements/1.1/"/>
    <ds:schemaRef ds:uri="http://schemas.microsoft.com/office/2006/metadata/properties"/>
    <ds:schemaRef ds:uri="http://schemas.microsoft.com/office/2006/documentManagement/types"/>
    <ds:schemaRef ds:uri="27241393-95aa-46aa-986d-0598df9c5ada"/>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298D474-00F4-4EFE-8EF4-C9E014FDA4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54d96-cf17-4e20-b79b-21d7d6674050"/>
    <ds:schemaRef ds:uri="27241393-95aa-46aa-986d-0598df9c5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Rebecca Jenner</cp:lastModifiedBy>
  <cp:revision/>
  <dcterms:created xsi:type="dcterms:W3CDTF">2010-10-17T20:59:02Z</dcterms:created>
  <dcterms:modified xsi:type="dcterms:W3CDTF">2023-07-24T23:40:34Z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0x01010070B0B326E74B9747970C343257A6BAB6</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f76f794d-92b8-4b4e-8227-ed97dc63df69</vt:lpwstr>
  </property>
  <property fmtid="{D5CDD505-2E9C-101B-9397-08002B2CF9AE}" pid="10" name="SharedWithUsers">
    <vt:lpwstr>87;#Ken Smart;#157;#Nehalkumar patel</vt:lpwstr>
  </property>
</Properties>
</file>