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https://retirementnz-my.sharepoint.com/personal/becca_retirement_govt_nz/Documents/CE Expense Disclosure/"/>
    </mc:Choice>
  </mc:AlternateContent>
  <xr:revisionPtr revIDLastSave="0" documentId="8_{07C97A71-96F0-4C9C-94A5-B24099947121}" xr6:coauthVersionLast="47" xr6:coauthVersionMax="47" xr10:uidLastSave="{00000000-0000-0000-0000-000000000000}"/>
  <bookViews>
    <workbookView xWindow="-120" yWindow="-120" windowWidth="29040" windowHeight="15720" xr2:uid="{00000000-000D-0000-FFFF-FFFF00000000}"/>
  </bookViews>
  <sheets>
    <sheet name="Guidance for agencies" sheetId="5" r:id="rId1"/>
    <sheet name="Travel" sheetId="1" r:id="rId2"/>
    <sheet name="Summary and sign-off" sheetId="13" r:id="rId3"/>
    <sheet name="Hospitality" sheetId="2" r:id="rId4"/>
    <sheet name="All other expenses" sheetId="3" r:id="rId5"/>
    <sheet name="Gifts and benefits" sheetId="4" r:id="rId6"/>
  </sheets>
  <definedNames>
    <definedName name="_xlnm.Print_Area" localSheetId="4">'All other expenses'!$A$1:$E$50</definedName>
    <definedName name="_xlnm.Print_Area" localSheetId="5">'Gifts and benefits'!$A$1:$F$28</definedName>
    <definedName name="_xlnm.Print_Area" localSheetId="0">'Guidance for agencies'!$A$1:$A$58</definedName>
    <definedName name="_xlnm.Print_Area" localSheetId="3">Hospitality!$A$1:$E$35</definedName>
    <definedName name="_xlnm.Print_Area" localSheetId="2">'Summary and sign-off'!$A$1:$F$23</definedName>
    <definedName name="_xlnm.Print_Area" localSheetId="1">Travel!$A$1:$E$170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8" i="1" l="1"/>
  <c r="B63" i="1"/>
  <c r="B67" i="1"/>
  <c r="B55" i="1"/>
  <c r="D17" i="4"/>
  <c r="C44" i="3"/>
  <c r="C28" i="2"/>
  <c r="C159" i="1"/>
  <c r="C22" i="1"/>
  <c r="C129" i="1" l="1"/>
  <c r="B6" i="13"/>
  <c r="E60" i="13"/>
  <c r="C60" i="13"/>
  <c r="C19" i="4"/>
  <c r="C18" i="4"/>
  <c r="B60" i="13" l="1"/>
  <c r="B59" i="13"/>
  <c r="D59" i="13"/>
  <c r="B58" i="13"/>
  <c r="D58" i="13"/>
  <c r="D57" i="13"/>
  <c r="B57" i="13"/>
  <c r="D56" i="13"/>
  <c r="B56" i="13"/>
  <c r="D55" i="13"/>
  <c r="B55" i="13"/>
  <c r="B2" i="4"/>
  <c r="B3" i="4"/>
  <c r="B2" i="3"/>
  <c r="B3" i="3"/>
  <c r="B2" i="2"/>
  <c r="B3" i="2"/>
  <c r="B2" i="1"/>
  <c r="B3" i="1"/>
  <c r="F58" i="13" l="1"/>
  <c r="D28" i="2" s="1"/>
  <c r="F60" i="13"/>
  <c r="E17" i="4" s="1"/>
  <c r="F59" i="13"/>
  <c r="D44" i="3" s="1"/>
  <c r="F57" i="13"/>
  <c r="D159" i="1" s="1"/>
  <c r="F56" i="13"/>
  <c r="D129" i="1" s="1"/>
  <c r="F55" i="13"/>
  <c r="D22" i="1" s="1"/>
  <c r="C13" i="13"/>
  <c r="C12" i="13"/>
  <c r="C11" i="13"/>
  <c r="C16" i="13" l="1"/>
  <c r="C17" i="13"/>
  <c r="B5" i="4" l="1"/>
  <c r="B4" i="4"/>
  <c r="B5" i="3"/>
  <c r="B4" i="3"/>
  <c r="B5" i="2"/>
  <c r="B4" i="2"/>
  <c r="B5" i="1"/>
  <c r="B4" i="1"/>
  <c r="C15" i="13" l="1"/>
  <c r="F12" i="13" l="1"/>
  <c r="C17" i="4"/>
  <c r="F11" i="13" s="1"/>
  <c r="F13" i="13" l="1"/>
  <c r="B159" i="1"/>
  <c r="B17" i="13" s="1"/>
  <c r="B129" i="1"/>
  <c r="B16" i="13" s="1"/>
  <c r="B22" i="1"/>
  <c r="B15" i="13" s="1"/>
  <c r="B44" i="3" l="1"/>
  <c r="B13" i="13" s="1"/>
  <c r="B28" i="2"/>
  <c r="B12" i="13" s="1"/>
  <c r="B11" i="13" l="1"/>
  <c r="B16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32"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<sst xmlns="http://schemas.openxmlformats.org/spreadsheetml/2006/main" count="619" uniqueCount="239">
  <si>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</si>
  <si>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</si>
  <si>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</si>
  <si>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</si>
  <si>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</si>
  <si>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</si>
  <si>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</si>
  <si>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</si>
  <si>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</si>
  <si>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</si>
  <si>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</si>
  <si>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</si>
  <si>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</si>
  <si>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</si>
  <si>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</si>
  <si>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</si>
  <si>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</si>
  <si>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</si>
  <si>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</si>
  <si>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</si>
  <si>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</si>
  <si>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</si>
  <si>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</si>
  <si>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</si>
  <si>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</si>
  <si>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</si>
  <si>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</si>
  <si>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</si>
  <si>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</si>
  <si>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</si>
  <si>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</si>
  <si>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</si>
  <si>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</si>
  <si>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</si>
  <si>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</si>
  <si>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</si>
  <si>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</si>
  <si>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</si>
  <si>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</si>
  <si>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</si>
  <si>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</si>
  <si>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</si>
  <si>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</si>
  <si>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</si>
  <si>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</si>
  <si>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</si>
  <si>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</si>
  <si>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</si>
  <si>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</si>
  <si>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</si>
  <si>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</si>
  <si>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</si>
  <si>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</si>
  <si>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Retirement Commissioner</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</si>
  <si>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</si>
  <si>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</si>
  <si>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</si>
  <si>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</si>
  <si>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</si>
  <si>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</si>
  <si>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</si>
  <si>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</si>
  <si>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</si>
  <si>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</si>
  <si>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</si>
  <si>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</si>
  <si>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</si>
  <si>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</si>
  <si>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</si>
  <si>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</si>
  <si>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</si>
  <si>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</si>
  <si>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</si>
  <si>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</si>
  <si>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</si>
  <si>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</si>
  <si>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</si>
  <si>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</si>
  <si>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</si>
  <si>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</si>
  <si>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</si>
  <si>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</si>
  <si>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</si>
  <si>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</si>
  <si>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</si>
  <si>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</si>
  <si>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</si>
  <si>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</si>
  <si>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</si>
  <si>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</si>
  <si>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</si>
  <si>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</si>
  <si>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</si>
  <si>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</si>
  <si>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</si>
  <si>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</si>
  <si>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</si>
  <si>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</si>
  <si>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</si>
  <si>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</si>
  <si>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</si>
  <si>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</si>
  <si>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</si>
  <si>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</si>
  <si>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</si>
  <si>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</si>
  <si>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</si>
  <si>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</si>
  <si>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</si>
  <si>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</si>
  <si>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</si>
  <si>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</si>
  <si>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</si>
  <si>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</si>
  <si>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</si>
  <si>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</si>
  <si>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</si>
  <si>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</si>
  <si>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</si>
  <si>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</si>
  <si>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</si>
  <si>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</si>
  <si>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</si>
  <si>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</si>
  <si>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</si>
  <si>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</si>
  <si>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</si>
  <si>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</si>
  <si>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Late charges for travel completed prior to 1 July 2024</t>
  </si>
  <si>
    <t>Commuter travel Wellington to Auckland</t>
  </si>
  <si>
    <t>Rideshare</t>
  </si>
  <si>
    <t xml:space="preserve">Wellington </t>
  </si>
  <si>
    <t>Auckland</t>
  </si>
  <si>
    <t>Booking Fee</t>
  </si>
  <si>
    <t>Flight Fee</t>
  </si>
  <si>
    <t>Wellington</t>
  </si>
  <si>
    <t>Accommodation</t>
  </si>
  <si>
    <t>Rideshae</t>
  </si>
  <si>
    <t xml:space="preserve">Auckland </t>
  </si>
  <si>
    <t xml:space="preserve">Accommodation (cancellation fee) </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</si>
  <si>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</si>
  <si>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</si>
  <si>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</si>
  <si>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</si>
  <si>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Frank Management Recording</t>
  </si>
  <si>
    <t xml:space="preserve">Rideshare </t>
  </si>
  <si>
    <t>FSC Conference</t>
  </si>
  <si>
    <t>NCW Women's Debate</t>
  </si>
  <si>
    <t>Rutherfordrede Centres of Influence</t>
  </si>
  <si>
    <t>Rutherfordrede Centres of Influence (Return)</t>
  </si>
  <si>
    <t>Anglican Diocese of Auckland</t>
  </si>
  <si>
    <t>Anglican Diocese of Auckland (Return)</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</si>
  <si>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</si>
  <si>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</si>
  <si>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</si>
  <si>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</si>
  <si>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</si>
  <si>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</si>
  <si>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</si>
  <si>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</si>
  <si>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</si>
  <si>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</si>
  <si>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</si>
  <si>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</si>
  <si>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</si>
  <si>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Dinner </t>
  </si>
  <si>
    <t>Dinner</t>
  </si>
  <si>
    <t>Lunch</t>
  </si>
  <si>
    <t>Welllington</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</si>
  <si>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</si>
  <si>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</si>
  <si>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</si>
  <si>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</si>
  <si>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</si>
  <si>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</si>
  <si>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</si>
  <si>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</si>
  <si>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</si>
  <si>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</si>
  <si>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One NZ</t>
  </si>
  <si>
    <t xml:space="preserve">Phone Bill </t>
  </si>
  <si>
    <t>Leadership Team Dinner</t>
  </si>
  <si>
    <t>Humanitix New Zealand Charitable Trust - FSC: Empower &amp; Elevate - Women in Finance Leadership</t>
  </si>
  <si>
    <t>Conference fees</t>
  </si>
  <si>
    <t>Institute of Directors, attendence at KPMG breakfast series</t>
  </si>
  <si>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</si>
  <si>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</si>
  <si>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</si>
  <si>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</si>
  <si>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</si>
  <si>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</si>
  <si>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</si>
  <si>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</si>
  <si>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</si>
  <si>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</si>
  <si>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</si>
  <si>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</si>
  <si>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</si>
  <si>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</si>
  <si>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</si>
  <si>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</si>
  <si>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</si>
  <si>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 xml:space="preserve">Koru Club </t>
  </si>
  <si>
    <t xml:space="preserve">Membership </t>
  </si>
  <si>
    <t>Simplicity Meeting</t>
  </si>
  <si>
    <t>Simplicity Meeting (Return)</t>
  </si>
  <si>
    <t>Women's Homeless Trust charity dinner</t>
  </si>
  <si>
    <t>KiwiBank New Zealander of the Year Awards</t>
  </si>
  <si>
    <t>KiwiBank New Zealander of the Year Awards (Return)</t>
  </si>
  <si>
    <t>Women's Homeless Trust charity dinner (Return)</t>
  </si>
  <si>
    <t>Coffee</t>
  </si>
  <si>
    <t>Amendment Fee</t>
  </si>
  <si>
    <t xml:space="preserve">Accommodation </t>
  </si>
  <si>
    <t>Prezzy Card</t>
  </si>
  <si>
    <t>Kapiti Women Graduate Group</t>
  </si>
  <si>
    <t>Given to wider team</t>
  </si>
  <si>
    <t>Financial Services Council</t>
  </si>
  <si>
    <t>Good Registry Voucher</t>
  </si>
  <si>
    <t>Donated to Wellington Women's Refuge</t>
  </si>
  <si>
    <t>Jane Wrightson</t>
  </si>
  <si>
    <t>Finance Lead</t>
  </si>
  <si>
    <t xml:space="preserve">Membership fees </t>
  </si>
  <si>
    <t>Institute of Directors (IOD) membership</t>
  </si>
  <si>
    <t>Professional development</t>
  </si>
  <si>
    <t>Institute of Directors Chairing for Change</t>
  </si>
  <si>
    <t>Offsite staff day</t>
  </si>
  <si>
    <t xml:space="preserve">Dinner stakeholder </t>
  </si>
  <si>
    <t xml:space="preserve">ACA function </t>
  </si>
  <si>
    <t>Dinner (Aged Care Commissioner)</t>
  </si>
  <si>
    <t>Dinner (Massey Finance)</t>
  </si>
  <si>
    <t>Coffee (Regulation)</t>
  </si>
  <si>
    <t>Dinner (FinCap)</t>
  </si>
  <si>
    <t>Lunch (RV Residents Council)</t>
  </si>
  <si>
    <t>Lunch (Ministry of Education)</t>
  </si>
  <si>
    <t>Lunch/Coffee (FinCap)</t>
  </si>
  <si>
    <t xml:space="preserve">Dinner (MSD) </t>
  </si>
  <si>
    <t>Dinner (Cresa)</t>
  </si>
  <si>
    <t xml:space="preserve">Flight change fee </t>
  </si>
  <si>
    <t>Dinner for travel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</si>
</sst>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1"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10"/>
      <color rgb="FF000000"/>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
      <patternFill patternType="solid">
        <fgColor rgb="FFCCFFCC"/>
        <bgColor rgb="FF000000"/>
      </patternFill>
    </fill>
  </fills>
  <borders count="12">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rgb="FFBFBFBF"/>
      </left>
      <right style="thin">
        <color rgb="FFBFBFBF"/>
      </right>
      <top style="thin">
        <color rgb="FFBFBFBF"/>
      </top>
      <bottom style="thin">
        <color rgb="FFBFBFBF"/>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1">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15" fillId="12" borderId="11" xfId="0" applyFont="1" applyFill="1" applyBorder="1" applyAlignment="1" applyProtection="1">
      <alignment vertical="center" wrapText="1"/>
      <protection locked="0"/>
    </xf>
    <xf numFmtId="0" fontId="40" fillId="12" borderId="11" xfId="0" applyFont="1" applyFill="1" applyBorder="1" applyAlignment="1" applyProtection="1">
      <alignment vertical="center" wrapText="1"/>
      <protection locked="0"/>
    </xf>
    <xf numFmtId="0" fontId="15" fillId="12" borderId="0" xfId="0" applyFont="1" applyFill="1" applyAlignment="1" applyProtection="1">
      <alignment vertical="center" wrapText="1"/>
      <protection locked="0"/>
    </xf>
    <xf numFmtId="0" fontId="15" fillId="10" borderId="0" xfId="0" applyFont="1" applyFill="1" applyAlignment="1" applyProtection="1">
      <alignment vertical="center" wrapText="1"/>
      <protection locked="0"/>
    </xf>
    <xf numFmtId="0" fontId="18" fillId="3" borderId="0" xfId="0" applyFont="1" applyFill="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5" fillId="0" borderId="1" xfId="0" applyFont="1" applyBorder="1" applyAlignment="1">
      <alignment horizontal="center" vertical="center" wrapText="1" readingOrder="1"/>
    </xf>
    <xf numFmtId="0" fontId="33" fillId="3" borderId="0" xfId="0" applyFont="1" applyFill="1" applyAlignment="1">
      <alignment horizontal="center" vertical="center" wrapText="1"/>
    </xf>
    <xf numFmtId="0" fontId="15" fillId="0" borderId="0" xfId="0" applyFont="1" applyAlignment="1">
      <alignment horizontal="center" vertical="center" wrapText="1" readingOrder="1"/>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3" fillId="0" borderId="0" xfId="0" applyFont="1" applyAlignment="1">
      <alignment horizontal="center" vertical="center" wrapText="1" readingOrder="1"/>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abSelected="1" zoomScaleNormal="100" workbookViewId="0">
      <selection activeCell="A13" sqref="A13"/>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101" t="s">
        <v>1</v>
      </c>
    </row>
    <row r="3" spans="1:2" ht="17.25" customHeight="1" x14ac:dyDescent="0.2"/>
    <row r="4" spans="1:2" ht="23.25" customHeight="1" x14ac:dyDescent="0.2">
      <c r="A4" s="124"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9"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26"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25"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52"/>
  <sheetViews>
    <sheetView zoomScaleNormal="100" workbookViewId="0">
      <selection activeCell="B6" sqref="B6:E6"/>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34" t="s">
        <v>111</v>
      </c>
      <c r="B1" s="134"/>
      <c r="C1" s="134"/>
      <c r="D1" s="134"/>
      <c r="E1" s="134"/>
      <c r="F1" s="17"/>
    </row>
    <row r="2" spans="1:6" ht="21" customHeight="1" x14ac:dyDescent="0.2">
      <c r="A2" s="3" t="s">
        <v>112</v>
      </c>
      <c r="B2" s="133" t="str">
        <f>'Summary and sign-off'!B2:F2</f>
        <v>Retirement Commissioner</v>
      </c>
      <c r="C2" s="133"/>
      <c r="D2" s="133"/>
      <c r="E2" s="133"/>
      <c r="F2" s="17"/>
    </row>
    <row r="3" spans="1:6" ht="31.5" x14ac:dyDescent="0.2">
      <c r="A3" s="3" t="s">
        <v>113</v>
      </c>
      <c r="B3" s="133" t="str">
        <f>'Summary and sign-off'!B3:F3</f>
        <v>Jane Wrightson</v>
      </c>
      <c r="C3" s="133"/>
      <c r="D3" s="133"/>
      <c r="E3" s="133"/>
      <c r="F3" s="17"/>
    </row>
    <row r="4" spans="1:6" ht="21" customHeight="1" x14ac:dyDescent="0.2">
      <c r="A4" s="3" t="s">
        <v>114</v>
      </c>
      <c r="B4" s="133">
        <f>'Summary and sign-off'!B4:F4</f>
        <v>45474</v>
      </c>
      <c r="C4" s="133"/>
      <c r="D4" s="133"/>
      <c r="E4" s="133"/>
      <c r="F4" s="17"/>
    </row>
    <row r="5" spans="1:6" ht="21" customHeight="1" x14ac:dyDescent="0.2">
      <c r="A5" s="3" t="s">
        <v>115</v>
      </c>
      <c r="B5" s="133">
        <f>'Summary and sign-off'!B5:F5</f>
        <v>45838</v>
      </c>
      <c r="C5" s="133"/>
      <c r="D5" s="133"/>
      <c r="E5" s="133"/>
      <c r="F5" s="17"/>
    </row>
    <row r="6" spans="1:6" ht="21" customHeight="1" x14ac:dyDescent="0.2">
      <c r="A6" s="3" t="s">
        <v>116</v>
      </c>
      <c r="B6" s="132" t="s">
        <v>83</v>
      </c>
      <c r="C6" s="132"/>
      <c r="D6" s="132"/>
      <c r="E6" s="132"/>
      <c r="F6" s="17"/>
    </row>
    <row r="7" spans="1:6" ht="21" customHeight="1" x14ac:dyDescent="0.2">
      <c r="A7" s="3" t="s">
        <v>57</v>
      </c>
      <c r="B7" s="132" t="s">
        <v>85</v>
      </c>
      <c r="C7" s="132"/>
      <c r="D7" s="132"/>
      <c r="E7" s="132"/>
      <c r="F7" s="17"/>
    </row>
    <row r="8" spans="1:6" ht="36" customHeight="1" x14ac:dyDescent="0.2">
      <c r="A8" s="136" t="s">
        <v>117</v>
      </c>
      <c r="B8" s="136"/>
      <c r="C8" s="136"/>
      <c r="D8" s="136"/>
      <c r="E8" s="136"/>
      <c r="F8" s="19"/>
    </row>
    <row r="9" spans="1:6" ht="36" customHeight="1" x14ac:dyDescent="0.2">
      <c r="A9" s="137" t="s">
        <v>118</v>
      </c>
      <c r="B9" s="137"/>
      <c r="C9" s="137"/>
      <c r="D9" s="137"/>
      <c r="E9" s="137"/>
      <c r="F9" s="19"/>
    </row>
    <row r="10" spans="1:6" ht="24.75" customHeight="1" x14ac:dyDescent="0.2">
      <c r="A10" s="135" t="s">
        <v>119</v>
      </c>
      <c r="B10" s="135"/>
      <c r="C10" s="135"/>
      <c r="D10" s="135"/>
      <c r="E10" s="135"/>
      <c r="F10" s="29"/>
    </row>
    <row r="11" spans="1:6" ht="28.5" customHeight="1" x14ac:dyDescent="0.2">
      <c r="A11" s="24" t="s">
        <v>120</v>
      </c>
      <c r="B11" s="24" t="s">
        <v>121</v>
      </c>
      <c r="C11" s="24" t="s">
        <v>122</v>
      </c>
      <c r="D11" s="24" t="s">
        <v>123</v>
      </c>
      <c r="E11" s="24" t="s">
        <v>124</v>
      </c>
      <c r="F11" s="30"/>
    </row>
    <row r="12" spans="1:6" s="2" customFormat="1" x14ac:dyDescent="0.2">
      <c r="A12" s="112"/>
      <c r="B12" s="113"/>
      <c r="C12" s="114"/>
      <c r="D12" s="114"/>
      <c r="E12" s="115"/>
      <c r="F12" s="1"/>
    </row>
    <row r="13" spans="1:6" s="2" customFormat="1" x14ac:dyDescent="0.2">
      <c r="A13" s="112"/>
      <c r="B13" s="113"/>
      <c r="C13" s="114"/>
      <c r="D13" s="114"/>
      <c r="E13" s="115"/>
      <c r="F13" s="1"/>
    </row>
    <row r="14" spans="1:6" s="2" customFormat="1" x14ac:dyDescent="0.2">
      <c r="A14" s="112"/>
      <c r="B14" s="113"/>
      <c r="C14" s="114"/>
      <c r="D14" s="114"/>
      <c r="E14" s="115"/>
      <c r="F14" s="1"/>
    </row>
    <row r="15" spans="1:6" s="2" customFormat="1" x14ac:dyDescent="0.2">
      <c r="A15" s="112"/>
      <c r="B15" s="113"/>
      <c r="C15" s="114"/>
      <c r="D15" s="114"/>
      <c r="E15" s="115"/>
      <c r="F15" s="1"/>
    </row>
    <row r="16" spans="1:6" s="2" customFormat="1" x14ac:dyDescent="0.2">
      <c r="A16" s="112"/>
      <c r="B16" s="113"/>
      <c r="C16" s="114"/>
      <c r="D16" s="114"/>
      <c r="E16" s="115"/>
      <c r="F16" s="1"/>
    </row>
    <row r="17" spans="1:6" s="2" customFormat="1" x14ac:dyDescent="0.2">
      <c r="A17" s="112"/>
      <c r="B17" s="113"/>
      <c r="C17" s="114"/>
      <c r="D17" s="114"/>
      <c r="E17" s="115"/>
      <c r="F17" s="1"/>
    </row>
    <row r="18" spans="1:6" s="2" customFormat="1" ht="12.75" customHeight="1" x14ac:dyDescent="0.2">
      <c r="A18" s="112"/>
      <c r="B18" s="113"/>
      <c r="C18" s="114"/>
      <c r="D18" s="114"/>
      <c r="E18" s="115"/>
      <c r="F18" s="1"/>
    </row>
    <row r="19" spans="1:6" s="2" customFormat="1" x14ac:dyDescent="0.2">
      <c r="A19" s="116"/>
      <c r="B19" s="113"/>
      <c r="C19" s="114"/>
      <c r="D19" s="114"/>
      <c r="E19" s="115"/>
      <c r="F19" s="1"/>
    </row>
    <row r="20" spans="1:6" s="2" customFormat="1" x14ac:dyDescent="0.2">
      <c r="A20" s="116"/>
      <c r="B20" s="113"/>
      <c r="C20" s="114"/>
      <c r="D20" s="114"/>
      <c r="E20" s="115"/>
      <c r="F20" s="1"/>
    </row>
    <row r="21" spans="1:6" s="2" customFormat="1" hidden="1" x14ac:dyDescent="0.2">
      <c r="A21" s="102"/>
      <c r="B21" s="103"/>
      <c r="C21" s="104"/>
      <c r="D21" s="104"/>
      <c r="E21" s="105"/>
      <c r="F21" s="1"/>
    </row>
    <row r="22" spans="1:6" ht="19.5" customHeight="1" x14ac:dyDescent="0.2">
      <c r="A22" s="71" t="s">
        <v>125</v>
      </c>
      <c r="B22" s="72">
        <f>SUM(B12:B21)</f>
        <v>0</v>
      </c>
      <c r="C22" s="123" t="str">
        <f>IF(SUBTOTAL(3,B12:B21)=SUBTOTAL(103,B12:B21),'Summary and sign-off'!$A$48,'Summary and sign-off'!$A$49)</f>
        <v>Check - there are no hidden rows with data</v>
      </c>
      <c r="D22" s="138" t="str">
        <f>IF('Summary and sign-off'!F55='Summary and sign-off'!F54,'Summary and sign-off'!A51,'Summary and sign-off'!A50)</f>
        <v>Check - each entry provides sufficient information</v>
      </c>
      <c r="E22" s="138"/>
      <c r="F22" s="17"/>
    </row>
    <row r="23" spans="1:6" ht="10.5" customHeight="1" x14ac:dyDescent="0.2">
      <c r="A23" s="17"/>
      <c r="B23" s="19"/>
      <c r="C23" s="17"/>
      <c r="D23" s="17"/>
      <c r="E23" s="17"/>
      <c r="F23" s="17"/>
    </row>
    <row r="24" spans="1:6" ht="24.75" customHeight="1" x14ac:dyDescent="0.2">
      <c r="A24" s="135" t="s">
        <v>126</v>
      </c>
      <c r="B24" s="135"/>
      <c r="C24" s="135"/>
      <c r="D24" s="135"/>
      <c r="E24" s="135"/>
      <c r="F24" s="29"/>
    </row>
    <row r="25" spans="1:6" ht="32.450000000000003" customHeight="1" x14ac:dyDescent="0.2">
      <c r="A25" s="24" t="s">
        <v>120</v>
      </c>
      <c r="B25" s="24" t="s">
        <v>64</v>
      </c>
      <c r="C25" s="24" t="s">
        <v>127</v>
      </c>
      <c r="D25" s="24" t="s">
        <v>123</v>
      </c>
      <c r="E25" s="24" t="s">
        <v>124</v>
      </c>
      <c r="F25" s="30"/>
    </row>
    <row r="26" spans="1:6" s="2" customFormat="1" x14ac:dyDescent="0.2">
      <c r="A26" s="112"/>
      <c r="B26" s="113"/>
      <c r="C26" s="114"/>
      <c r="D26" s="114"/>
      <c r="E26" s="115"/>
      <c r="F26" s="1"/>
    </row>
    <row r="27" spans="1:6" s="2" customFormat="1" x14ac:dyDescent="0.2">
      <c r="A27" s="112"/>
      <c r="B27" s="113">
        <v>265.97000000000003</v>
      </c>
      <c r="C27" s="130" t="s">
        <v>128</v>
      </c>
      <c r="D27" s="114"/>
      <c r="E27" s="115"/>
      <c r="F27" s="1"/>
    </row>
    <row r="28" spans="1:6" s="2" customFormat="1" x14ac:dyDescent="0.2">
      <c r="A28" s="112"/>
      <c r="B28" s="112"/>
      <c r="C28" s="112"/>
      <c r="D28" s="112"/>
      <c r="E28" s="115"/>
      <c r="F28" s="1"/>
    </row>
    <row r="29" spans="1:6" s="2" customFormat="1" x14ac:dyDescent="0.2">
      <c r="A29" s="112">
        <v>45474</v>
      </c>
      <c r="B29" s="113">
        <v>17.87</v>
      </c>
      <c r="C29" s="127" t="s">
        <v>129</v>
      </c>
      <c r="D29" s="114" t="s">
        <v>130</v>
      </c>
      <c r="E29" s="115" t="s">
        <v>131</v>
      </c>
      <c r="F29" s="1"/>
    </row>
    <row r="30" spans="1:6" s="2" customFormat="1" x14ac:dyDescent="0.2">
      <c r="A30" s="112">
        <v>45474</v>
      </c>
      <c r="B30" s="113">
        <v>50.73</v>
      </c>
      <c r="C30" s="127" t="s">
        <v>129</v>
      </c>
      <c r="D30" s="114" t="s">
        <v>130</v>
      </c>
      <c r="E30" s="115" t="s">
        <v>132</v>
      </c>
      <c r="F30" s="1"/>
    </row>
    <row r="31" spans="1:6" s="2" customFormat="1" x14ac:dyDescent="0.2">
      <c r="A31" s="112">
        <v>45474</v>
      </c>
      <c r="B31" s="113">
        <v>29.55</v>
      </c>
      <c r="C31" s="127" t="s">
        <v>129</v>
      </c>
      <c r="D31" s="114" t="s">
        <v>133</v>
      </c>
      <c r="E31" s="115"/>
      <c r="F31" s="1"/>
    </row>
    <row r="32" spans="1:6" s="2" customFormat="1" x14ac:dyDescent="0.2">
      <c r="A32" s="112">
        <v>45474</v>
      </c>
      <c r="B32" s="113">
        <v>246.96</v>
      </c>
      <c r="C32" s="127" t="s">
        <v>129</v>
      </c>
      <c r="D32" s="114" t="s">
        <v>134</v>
      </c>
      <c r="E32" s="115" t="s">
        <v>132</v>
      </c>
      <c r="F32" s="1"/>
    </row>
    <row r="33" spans="1:6" s="2" customFormat="1" x14ac:dyDescent="0.2">
      <c r="A33" s="112">
        <v>45474</v>
      </c>
      <c r="B33" s="113">
        <v>67.48</v>
      </c>
      <c r="C33" s="127" t="s">
        <v>129</v>
      </c>
      <c r="D33" s="114" t="s">
        <v>134</v>
      </c>
      <c r="E33" s="115" t="s">
        <v>131</v>
      </c>
      <c r="F33" s="1"/>
    </row>
    <row r="34" spans="1:6" s="2" customFormat="1" x14ac:dyDescent="0.2">
      <c r="A34" s="112">
        <v>45478</v>
      </c>
      <c r="B34" s="113">
        <v>51.98</v>
      </c>
      <c r="C34" s="127" t="s">
        <v>129</v>
      </c>
      <c r="D34" s="114" t="s">
        <v>130</v>
      </c>
      <c r="E34" s="115" t="s">
        <v>132</v>
      </c>
      <c r="F34" s="1"/>
    </row>
    <row r="35" spans="1:6" s="2" customFormat="1" x14ac:dyDescent="0.2">
      <c r="A35" s="112">
        <v>45478</v>
      </c>
      <c r="B35" s="113">
        <v>22.77</v>
      </c>
      <c r="C35" s="127" t="s">
        <v>129</v>
      </c>
      <c r="D35" s="114" t="s">
        <v>130</v>
      </c>
      <c r="E35" s="115" t="s">
        <v>131</v>
      </c>
      <c r="F35" s="1"/>
    </row>
    <row r="36" spans="1:6" s="2" customFormat="1" x14ac:dyDescent="0.2">
      <c r="A36" s="112">
        <v>45502</v>
      </c>
      <c r="B36" s="113">
        <v>52.39</v>
      </c>
      <c r="C36" s="127" t="s">
        <v>129</v>
      </c>
      <c r="D36" s="114" t="s">
        <v>130</v>
      </c>
      <c r="E36" s="115" t="s">
        <v>132</v>
      </c>
      <c r="F36" s="1"/>
    </row>
    <row r="37" spans="1:6" s="2" customFormat="1" x14ac:dyDescent="0.2">
      <c r="A37" s="112">
        <v>45502</v>
      </c>
      <c r="B37" s="113">
        <v>84.35</v>
      </c>
      <c r="C37" s="127" t="s">
        <v>129</v>
      </c>
      <c r="D37" s="112" t="s">
        <v>134</v>
      </c>
      <c r="E37" s="112"/>
      <c r="F37" s="1"/>
    </row>
    <row r="38" spans="1:6" s="2" customFormat="1" x14ac:dyDescent="0.2">
      <c r="A38" s="112">
        <v>45502</v>
      </c>
      <c r="B38" s="113">
        <v>173.91</v>
      </c>
      <c r="C38" s="127" t="s">
        <v>129</v>
      </c>
      <c r="D38" s="112" t="s">
        <v>134</v>
      </c>
      <c r="E38" s="112"/>
      <c r="F38" s="1"/>
    </row>
    <row r="39" spans="1:6" s="2" customFormat="1" x14ac:dyDescent="0.2">
      <c r="A39" s="112"/>
      <c r="B39" s="113"/>
      <c r="C39" s="112"/>
      <c r="D39" s="112"/>
      <c r="E39" s="112"/>
      <c r="F39" s="1"/>
    </row>
    <row r="40" spans="1:6" s="2" customFormat="1" x14ac:dyDescent="0.2">
      <c r="A40" s="112">
        <v>45505</v>
      </c>
      <c r="B40" s="113">
        <v>50.73</v>
      </c>
      <c r="C40" s="127" t="s">
        <v>129</v>
      </c>
      <c r="D40" s="114" t="s">
        <v>130</v>
      </c>
      <c r="E40" s="115" t="s">
        <v>132</v>
      </c>
      <c r="F40" s="1"/>
    </row>
    <row r="41" spans="1:6" s="2" customFormat="1" x14ac:dyDescent="0.2">
      <c r="A41" s="112">
        <v>45505</v>
      </c>
      <c r="B41" s="113">
        <v>22.48</v>
      </c>
      <c r="C41" s="127" t="s">
        <v>129</v>
      </c>
      <c r="D41" s="114" t="s">
        <v>130</v>
      </c>
      <c r="E41" s="115" t="s">
        <v>135</v>
      </c>
      <c r="F41" s="1"/>
    </row>
    <row r="42" spans="1:6" s="2" customFormat="1" x14ac:dyDescent="0.2">
      <c r="A42" s="112"/>
      <c r="B42" s="113"/>
      <c r="C42" s="112"/>
      <c r="D42" s="112"/>
      <c r="E42" s="112"/>
      <c r="F42" s="1"/>
    </row>
    <row r="43" spans="1:6" s="2" customFormat="1" x14ac:dyDescent="0.2">
      <c r="A43" s="112">
        <v>45537</v>
      </c>
      <c r="B43" s="113">
        <v>29.55</v>
      </c>
      <c r="C43" s="127" t="s">
        <v>129</v>
      </c>
      <c r="D43" s="112" t="s">
        <v>133</v>
      </c>
      <c r="E43" s="112"/>
      <c r="F43" s="1"/>
    </row>
    <row r="44" spans="1:6" s="2" customFormat="1" x14ac:dyDescent="0.2">
      <c r="A44" s="112">
        <v>45537</v>
      </c>
      <c r="B44" s="113">
        <v>153.04</v>
      </c>
      <c r="C44" s="127" t="s">
        <v>129</v>
      </c>
      <c r="D44" s="112" t="s">
        <v>134</v>
      </c>
      <c r="E44" s="115"/>
      <c r="F44" s="1"/>
    </row>
    <row r="45" spans="1:6" s="2" customFormat="1" x14ac:dyDescent="0.2">
      <c r="A45" s="112">
        <v>45537</v>
      </c>
      <c r="B45" s="113">
        <v>210.43</v>
      </c>
      <c r="C45" s="127" t="s">
        <v>129</v>
      </c>
      <c r="D45" s="112" t="s">
        <v>134</v>
      </c>
      <c r="E45" s="115" t="s">
        <v>132</v>
      </c>
      <c r="F45" s="1"/>
    </row>
    <row r="46" spans="1:6" s="2" customFormat="1" x14ac:dyDescent="0.2">
      <c r="A46" s="112">
        <v>45537</v>
      </c>
      <c r="B46" s="113">
        <v>67.48</v>
      </c>
      <c r="C46" s="127" t="s">
        <v>129</v>
      </c>
      <c r="D46" s="112" t="s">
        <v>134</v>
      </c>
      <c r="E46" s="115" t="s">
        <v>135</v>
      </c>
      <c r="F46" s="1"/>
    </row>
    <row r="47" spans="1:6" s="2" customFormat="1" x14ac:dyDescent="0.2">
      <c r="A47" s="112">
        <v>45537</v>
      </c>
      <c r="B47" s="113">
        <v>19.5</v>
      </c>
      <c r="C47" s="127" t="s">
        <v>129</v>
      </c>
      <c r="D47" s="114" t="s">
        <v>130</v>
      </c>
      <c r="E47" s="115" t="s">
        <v>135</v>
      </c>
      <c r="F47" s="1"/>
    </row>
    <row r="48" spans="1:6" s="2" customFormat="1" x14ac:dyDescent="0.2">
      <c r="A48" s="112">
        <v>45537</v>
      </c>
      <c r="B48" s="113">
        <f>11.9+493.04-161.45</f>
        <v>343.49</v>
      </c>
      <c r="C48" s="127" t="s">
        <v>129</v>
      </c>
      <c r="D48" s="114" t="s">
        <v>136</v>
      </c>
      <c r="E48" s="115" t="s">
        <v>132</v>
      </c>
      <c r="F48" s="1"/>
    </row>
    <row r="49" spans="1:6" s="2" customFormat="1" x14ac:dyDescent="0.2">
      <c r="A49" s="112">
        <v>45537</v>
      </c>
      <c r="B49" s="113">
        <v>51.65</v>
      </c>
      <c r="C49" s="127" t="s">
        <v>129</v>
      </c>
      <c r="D49" s="114" t="s">
        <v>130</v>
      </c>
      <c r="E49" s="115" t="s">
        <v>132</v>
      </c>
      <c r="F49" s="1"/>
    </row>
    <row r="50" spans="1:6" s="2" customFormat="1" x14ac:dyDescent="0.2">
      <c r="A50" s="112">
        <v>45543</v>
      </c>
      <c r="B50" s="113">
        <v>51.65</v>
      </c>
      <c r="C50" s="127" t="s">
        <v>129</v>
      </c>
      <c r="D50" s="114" t="s">
        <v>130</v>
      </c>
      <c r="E50" s="115" t="s">
        <v>132</v>
      </c>
      <c r="F50" s="1"/>
    </row>
    <row r="51" spans="1:6" s="2" customFormat="1" x14ac:dyDescent="0.2">
      <c r="A51" s="112">
        <v>45543</v>
      </c>
      <c r="B51" s="113">
        <v>22.5</v>
      </c>
      <c r="C51" s="127" t="s">
        <v>129</v>
      </c>
      <c r="D51" s="114" t="s">
        <v>130</v>
      </c>
      <c r="E51" s="115" t="s">
        <v>135</v>
      </c>
      <c r="F51" s="1"/>
    </row>
    <row r="52" spans="1:6" s="2" customFormat="1" x14ac:dyDescent="0.2">
      <c r="A52" s="112">
        <v>45562</v>
      </c>
      <c r="B52" s="113">
        <v>53.69</v>
      </c>
      <c r="C52" s="127" t="s">
        <v>129</v>
      </c>
      <c r="D52" s="114" t="s">
        <v>137</v>
      </c>
      <c r="E52" s="115" t="s">
        <v>138</v>
      </c>
      <c r="F52" s="1"/>
    </row>
    <row r="53" spans="1:6" s="2" customFormat="1" x14ac:dyDescent="0.2">
      <c r="A53" s="112">
        <v>45562</v>
      </c>
      <c r="B53" s="113">
        <v>17.43</v>
      </c>
      <c r="C53" s="127" t="s">
        <v>129</v>
      </c>
      <c r="D53" s="114" t="s">
        <v>130</v>
      </c>
      <c r="E53" s="115" t="s">
        <v>131</v>
      </c>
      <c r="F53" s="1"/>
    </row>
    <row r="54" spans="1:6" s="2" customFormat="1" x14ac:dyDescent="0.2">
      <c r="A54" s="112">
        <v>45562</v>
      </c>
      <c r="B54" s="113">
        <v>42.1</v>
      </c>
      <c r="C54" s="127" t="s">
        <v>129</v>
      </c>
      <c r="D54" s="114" t="s">
        <v>130</v>
      </c>
      <c r="E54" s="115" t="s">
        <v>132</v>
      </c>
      <c r="F54" s="1"/>
    </row>
    <row r="55" spans="1:6" s="2" customFormat="1" x14ac:dyDescent="0.2">
      <c r="A55" s="112">
        <v>45565</v>
      </c>
      <c r="B55" s="113">
        <f>11.9+484.35</f>
        <v>496.25</v>
      </c>
      <c r="C55" s="127" t="s">
        <v>129</v>
      </c>
      <c r="D55" s="114" t="s">
        <v>136</v>
      </c>
      <c r="E55" s="115" t="s">
        <v>132</v>
      </c>
      <c r="F55" s="1"/>
    </row>
    <row r="56" spans="1:6" s="2" customFormat="1" x14ac:dyDescent="0.2">
      <c r="A56" s="112">
        <v>45565</v>
      </c>
      <c r="B56" s="113">
        <v>17.39</v>
      </c>
      <c r="C56" s="127" t="s">
        <v>129</v>
      </c>
      <c r="D56" s="112" t="s">
        <v>133</v>
      </c>
      <c r="E56" s="115"/>
      <c r="F56" s="1"/>
    </row>
    <row r="57" spans="1:6" s="2" customFormat="1" x14ac:dyDescent="0.2">
      <c r="A57" s="112"/>
      <c r="B57" s="113"/>
      <c r="C57" s="112"/>
      <c r="D57" s="112"/>
      <c r="E57" s="115"/>
      <c r="F57" s="1"/>
    </row>
    <row r="58" spans="1:6" s="2" customFormat="1" x14ac:dyDescent="0.2">
      <c r="A58" s="112">
        <v>45593</v>
      </c>
      <c r="B58" s="113">
        <v>173.91</v>
      </c>
      <c r="C58" s="127" t="s">
        <v>129</v>
      </c>
      <c r="D58" s="114" t="s">
        <v>134</v>
      </c>
      <c r="E58" s="115" t="s">
        <v>132</v>
      </c>
      <c r="F58" s="1"/>
    </row>
    <row r="59" spans="1:6" s="2" customFormat="1" x14ac:dyDescent="0.2">
      <c r="A59" s="112">
        <v>45593</v>
      </c>
      <c r="B59" s="113">
        <v>84.35</v>
      </c>
      <c r="C59" s="127" t="s">
        <v>129</v>
      </c>
      <c r="D59" s="114" t="s">
        <v>134</v>
      </c>
      <c r="E59" s="115" t="s">
        <v>135</v>
      </c>
      <c r="F59" s="1"/>
    </row>
    <row r="60" spans="1:6" s="2" customFormat="1" x14ac:dyDescent="0.2">
      <c r="A60" s="112">
        <v>45593</v>
      </c>
      <c r="B60" s="113">
        <v>29.55</v>
      </c>
      <c r="C60" s="127" t="s">
        <v>129</v>
      </c>
      <c r="D60" s="114" t="s">
        <v>133</v>
      </c>
      <c r="E60" s="115"/>
      <c r="F60" s="1"/>
    </row>
    <row r="61" spans="1:6" s="2" customFormat="1" x14ac:dyDescent="0.2">
      <c r="A61" s="112">
        <v>45593</v>
      </c>
      <c r="B61" s="113">
        <v>25.44</v>
      </c>
      <c r="C61" s="127" t="s">
        <v>129</v>
      </c>
      <c r="D61" s="114" t="s">
        <v>130</v>
      </c>
      <c r="E61" s="115" t="s">
        <v>135</v>
      </c>
      <c r="F61" s="1"/>
    </row>
    <row r="62" spans="1:6" s="2" customFormat="1" x14ac:dyDescent="0.2">
      <c r="A62" s="112">
        <v>45593</v>
      </c>
      <c r="B62" s="113">
        <v>50.71</v>
      </c>
      <c r="C62" s="127" t="s">
        <v>129</v>
      </c>
      <c r="D62" s="114" t="s">
        <v>130</v>
      </c>
      <c r="E62" s="115" t="s">
        <v>132</v>
      </c>
      <c r="F62" s="1"/>
    </row>
    <row r="63" spans="1:6" s="2" customFormat="1" x14ac:dyDescent="0.2">
      <c r="A63" s="112">
        <v>45593</v>
      </c>
      <c r="B63" s="113">
        <f>11.9+657.39</f>
        <v>669.29</v>
      </c>
      <c r="C63" s="127" t="s">
        <v>129</v>
      </c>
      <c r="D63" s="114" t="s">
        <v>136</v>
      </c>
      <c r="E63" s="115" t="s">
        <v>132</v>
      </c>
      <c r="F63" s="1"/>
    </row>
    <row r="64" spans="1:6" s="2" customFormat="1" x14ac:dyDescent="0.2">
      <c r="A64" s="112"/>
      <c r="B64" s="113"/>
      <c r="C64" s="129"/>
      <c r="D64" s="114"/>
      <c r="E64" s="115"/>
      <c r="F64" s="1"/>
    </row>
    <row r="65" spans="1:6" s="2" customFormat="1" x14ac:dyDescent="0.2">
      <c r="A65" s="112">
        <v>45597</v>
      </c>
      <c r="B65" s="113">
        <v>50.5</v>
      </c>
      <c r="C65" s="127" t="s">
        <v>129</v>
      </c>
      <c r="D65" s="114" t="s">
        <v>130</v>
      </c>
      <c r="E65" s="115" t="s">
        <v>132</v>
      </c>
      <c r="F65" s="1"/>
    </row>
    <row r="66" spans="1:6" s="2" customFormat="1" x14ac:dyDescent="0.2">
      <c r="A66" s="112">
        <v>45597</v>
      </c>
      <c r="B66" s="113">
        <v>22.71</v>
      </c>
      <c r="C66" s="127" t="s">
        <v>129</v>
      </c>
      <c r="D66" s="114" t="s">
        <v>130</v>
      </c>
      <c r="E66" s="115" t="s">
        <v>135</v>
      </c>
      <c r="F66" s="1"/>
    </row>
    <row r="67" spans="1:6" s="2" customFormat="1" x14ac:dyDescent="0.2">
      <c r="A67" s="112">
        <v>45614</v>
      </c>
      <c r="B67" s="113">
        <f>11.9+969.57</f>
        <v>981.47</v>
      </c>
      <c r="C67" s="127" t="s">
        <v>129</v>
      </c>
      <c r="D67" s="114" t="s">
        <v>136</v>
      </c>
      <c r="E67" s="115" t="s">
        <v>132</v>
      </c>
      <c r="F67" s="1"/>
    </row>
    <row r="68" spans="1:6" s="2" customFormat="1" x14ac:dyDescent="0.2">
      <c r="A68" s="112">
        <v>45614</v>
      </c>
      <c r="B68" s="113">
        <v>18.14</v>
      </c>
      <c r="C68" s="127" t="s">
        <v>129</v>
      </c>
      <c r="D68" s="114" t="s">
        <v>130</v>
      </c>
      <c r="E68" s="115" t="s">
        <v>135</v>
      </c>
      <c r="F68" s="1"/>
    </row>
    <row r="69" spans="1:6" s="2" customFormat="1" x14ac:dyDescent="0.2">
      <c r="A69" s="112">
        <v>45614</v>
      </c>
      <c r="B69" s="113">
        <v>52.86</v>
      </c>
      <c r="C69" s="127" t="s">
        <v>129</v>
      </c>
      <c r="D69" s="114" t="s">
        <v>130</v>
      </c>
      <c r="E69" s="115" t="s">
        <v>132</v>
      </c>
      <c r="F69" s="1"/>
    </row>
    <row r="70" spans="1:6" s="2" customFormat="1" x14ac:dyDescent="0.2">
      <c r="A70" s="112">
        <v>45614</v>
      </c>
      <c r="B70" s="113">
        <v>29.55</v>
      </c>
      <c r="C70" s="127" t="s">
        <v>129</v>
      </c>
      <c r="D70" s="114" t="s">
        <v>133</v>
      </c>
      <c r="E70" s="115"/>
      <c r="F70" s="1"/>
    </row>
    <row r="71" spans="1:6" s="2" customFormat="1" x14ac:dyDescent="0.2">
      <c r="A71" s="112">
        <v>45614</v>
      </c>
      <c r="B71" s="113">
        <v>84.35</v>
      </c>
      <c r="C71" s="127" t="s">
        <v>129</v>
      </c>
      <c r="D71" s="114" t="s">
        <v>134</v>
      </c>
      <c r="E71" s="115" t="s">
        <v>135</v>
      </c>
      <c r="F71" s="1"/>
    </row>
    <row r="72" spans="1:6" s="2" customFormat="1" x14ac:dyDescent="0.2">
      <c r="A72" s="112">
        <v>45614</v>
      </c>
      <c r="B72" s="113">
        <v>198.26</v>
      </c>
      <c r="C72" s="127" t="s">
        <v>129</v>
      </c>
      <c r="D72" s="114" t="s">
        <v>134</v>
      </c>
      <c r="E72" s="115" t="s">
        <v>132</v>
      </c>
      <c r="F72" s="1"/>
    </row>
    <row r="73" spans="1:6" s="2" customFormat="1" x14ac:dyDescent="0.2">
      <c r="A73" s="112">
        <v>45619</v>
      </c>
      <c r="B73" s="113">
        <v>50.57</v>
      </c>
      <c r="C73" s="127" t="s">
        <v>129</v>
      </c>
      <c r="D73" s="114" t="s">
        <v>130</v>
      </c>
      <c r="E73" s="115" t="s">
        <v>132</v>
      </c>
      <c r="F73" s="1"/>
    </row>
    <row r="74" spans="1:6" s="2" customFormat="1" x14ac:dyDescent="0.2">
      <c r="A74" s="112">
        <v>45619</v>
      </c>
      <c r="B74" s="113">
        <v>22.9</v>
      </c>
      <c r="C74" s="127" t="s">
        <v>129</v>
      </c>
      <c r="D74" s="114" t="s">
        <v>130</v>
      </c>
      <c r="E74" s="115" t="s">
        <v>135</v>
      </c>
      <c r="F74" s="1"/>
    </row>
    <row r="75" spans="1:6" s="2" customFormat="1" x14ac:dyDescent="0.2">
      <c r="A75" s="112"/>
      <c r="B75" s="113"/>
      <c r="C75" s="114"/>
      <c r="D75" s="114"/>
      <c r="E75" s="115"/>
      <c r="F75" s="1"/>
    </row>
    <row r="76" spans="1:6" s="2" customFormat="1" x14ac:dyDescent="0.2">
      <c r="A76" s="112">
        <v>45635</v>
      </c>
      <c r="B76" s="113">
        <v>166.09</v>
      </c>
      <c r="C76" s="127" t="s">
        <v>129</v>
      </c>
      <c r="D76" s="114" t="s">
        <v>134</v>
      </c>
      <c r="E76" s="115" t="s">
        <v>132</v>
      </c>
      <c r="F76" s="1"/>
    </row>
    <row r="77" spans="1:6" s="2" customFormat="1" x14ac:dyDescent="0.2">
      <c r="A77" s="112">
        <v>45635</v>
      </c>
      <c r="B77" s="113">
        <v>84.35</v>
      </c>
      <c r="C77" s="127" t="s">
        <v>129</v>
      </c>
      <c r="D77" s="114" t="s">
        <v>134</v>
      </c>
      <c r="E77" s="115" t="s">
        <v>135</v>
      </c>
      <c r="F77" s="1"/>
    </row>
    <row r="78" spans="1:6" s="2" customFormat="1" x14ac:dyDescent="0.2">
      <c r="A78" s="112">
        <v>45636</v>
      </c>
      <c r="B78" s="113">
        <v>17.03</v>
      </c>
      <c r="C78" s="127" t="s">
        <v>129</v>
      </c>
      <c r="D78" s="114" t="s">
        <v>130</v>
      </c>
      <c r="E78" s="115" t="s">
        <v>135</v>
      </c>
      <c r="F78" s="1"/>
    </row>
    <row r="79" spans="1:6" s="2" customFormat="1" x14ac:dyDescent="0.2">
      <c r="A79" s="112">
        <v>45636</v>
      </c>
      <c r="B79" s="113">
        <v>43.52</v>
      </c>
      <c r="C79" s="127" t="s">
        <v>129</v>
      </c>
      <c r="D79" s="114" t="s">
        <v>130</v>
      </c>
      <c r="E79" s="115" t="s">
        <v>132</v>
      </c>
      <c r="F79" s="1"/>
    </row>
    <row r="80" spans="1:6" s="2" customFormat="1" x14ac:dyDescent="0.2">
      <c r="A80" s="112">
        <v>45643</v>
      </c>
      <c r="B80" s="113">
        <v>53.6</v>
      </c>
      <c r="C80" s="127" t="s">
        <v>129</v>
      </c>
      <c r="D80" s="114" t="s">
        <v>130</v>
      </c>
      <c r="E80" s="115" t="s">
        <v>138</v>
      </c>
      <c r="F80" s="1"/>
    </row>
    <row r="81" spans="1:6" s="2" customFormat="1" x14ac:dyDescent="0.2">
      <c r="A81" s="112">
        <v>45643</v>
      </c>
      <c r="B81" s="113">
        <v>27.57</v>
      </c>
      <c r="C81" s="127" t="s">
        <v>129</v>
      </c>
      <c r="D81" s="114" t="s">
        <v>130</v>
      </c>
      <c r="E81" s="115" t="s">
        <v>135</v>
      </c>
      <c r="F81" s="1"/>
    </row>
    <row r="82" spans="1:6" s="2" customFormat="1" x14ac:dyDescent="0.2">
      <c r="A82" s="112"/>
      <c r="B82" s="113"/>
      <c r="C82" s="114"/>
      <c r="D82" s="114"/>
      <c r="E82" s="115"/>
      <c r="F82" s="1"/>
    </row>
    <row r="83" spans="1:6" s="2" customFormat="1" x14ac:dyDescent="0.2">
      <c r="A83" s="112">
        <v>45684</v>
      </c>
      <c r="B83" s="113">
        <v>17.690000000000001</v>
      </c>
      <c r="C83" s="127" t="s">
        <v>129</v>
      </c>
      <c r="D83" s="114" t="s">
        <v>130</v>
      </c>
      <c r="E83" s="115" t="s">
        <v>135</v>
      </c>
      <c r="F83" s="1"/>
    </row>
    <row r="84" spans="1:6" s="2" customFormat="1" x14ac:dyDescent="0.2">
      <c r="A84" s="112">
        <v>45684</v>
      </c>
      <c r="B84" s="113">
        <v>50.32</v>
      </c>
      <c r="C84" s="127" t="s">
        <v>129</v>
      </c>
      <c r="D84" s="114" t="s">
        <v>130</v>
      </c>
      <c r="E84" s="115" t="s">
        <v>132</v>
      </c>
      <c r="F84" s="1"/>
    </row>
    <row r="85" spans="1:6" s="2" customFormat="1" x14ac:dyDescent="0.2">
      <c r="A85" s="112">
        <v>45686</v>
      </c>
      <c r="B85" s="113">
        <v>22.81</v>
      </c>
      <c r="C85" s="127" t="s">
        <v>129</v>
      </c>
      <c r="D85" s="114" t="s">
        <v>130</v>
      </c>
      <c r="E85" s="115" t="s">
        <v>135</v>
      </c>
      <c r="F85" s="1"/>
    </row>
    <row r="86" spans="1:6" s="2" customFormat="1" x14ac:dyDescent="0.2">
      <c r="A86" s="112">
        <v>45686</v>
      </c>
      <c r="B86" s="113">
        <v>51.83</v>
      </c>
      <c r="C86" s="127" t="s">
        <v>129</v>
      </c>
      <c r="D86" s="114" t="s">
        <v>130</v>
      </c>
      <c r="E86" s="115" t="s">
        <v>132</v>
      </c>
      <c r="F86" s="1"/>
    </row>
    <row r="87" spans="1:6" s="2" customFormat="1" x14ac:dyDescent="0.2">
      <c r="A87" s="112">
        <v>45684</v>
      </c>
      <c r="B87" s="113">
        <v>396.52</v>
      </c>
      <c r="C87" s="127" t="s">
        <v>129</v>
      </c>
      <c r="D87" s="114" t="s">
        <v>134</v>
      </c>
      <c r="E87" s="115" t="s">
        <v>135</v>
      </c>
      <c r="F87" s="1"/>
    </row>
    <row r="88" spans="1:6" s="2" customFormat="1" x14ac:dyDescent="0.2">
      <c r="A88" s="112">
        <v>45686</v>
      </c>
      <c r="B88" s="113">
        <v>84.35</v>
      </c>
      <c r="C88" s="127" t="s">
        <v>129</v>
      </c>
      <c r="D88" s="114" t="s">
        <v>134</v>
      </c>
      <c r="E88" s="115" t="s">
        <v>132</v>
      </c>
      <c r="F88" s="1"/>
    </row>
    <row r="89" spans="1:6" s="2" customFormat="1" x14ac:dyDescent="0.2">
      <c r="A89" s="112">
        <v>45684</v>
      </c>
      <c r="B89" s="113">
        <v>23.95</v>
      </c>
      <c r="C89" s="127" t="s">
        <v>129</v>
      </c>
      <c r="D89" s="115" t="s">
        <v>211</v>
      </c>
      <c r="E89" s="115" t="s">
        <v>132</v>
      </c>
      <c r="F89" s="1"/>
    </row>
    <row r="90" spans="1:6" s="2" customFormat="1" x14ac:dyDescent="0.2">
      <c r="A90" s="112"/>
      <c r="B90" s="113"/>
      <c r="C90" s="114"/>
      <c r="D90" s="114"/>
      <c r="E90" s="115"/>
      <c r="F90" s="1"/>
    </row>
    <row r="91" spans="1:6" s="2" customFormat="1" x14ac:dyDescent="0.2">
      <c r="A91" s="112">
        <v>45698</v>
      </c>
      <c r="B91" s="113">
        <v>18.03</v>
      </c>
      <c r="C91" s="127" t="s">
        <v>129</v>
      </c>
      <c r="D91" s="114" t="s">
        <v>130</v>
      </c>
      <c r="E91" s="115" t="s">
        <v>135</v>
      </c>
      <c r="F91" s="1"/>
    </row>
    <row r="92" spans="1:6" s="2" customFormat="1" x14ac:dyDescent="0.2">
      <c r="A92" s="112">
        <v>45700</v>
      </c>
      <c r="B92" s="113">
        <v>22.6</v>
      </c>
      <c r="C92" s="127" t="s">
        <v>129</v>
      </c>
      <c r="D92" s="114" t="s">
        <v>130</v>
      </c>
      <c r="E92" s="115" t="s">
        <v>131</v>
      </c>
      <c r="F92" s="1"/>
    </row>
    <row r="93" spans="1:6" s="2" customFormat="1" x14ac:dyDescent="0.2">
      <c r="A93" s="112">
        <v>45705</v>
      </c>
      <c r="B93" s="113">
        <v>22.24</v>
      </c>
      <c r="C93" s="127" t="s">
        <v>129</v>
      </c>
      <c r="D93" s="114" t="s">
        <v>130</v>
      </c>
      <c r="E93" s="115" t="s">
        <v>135</v>
      </c>
      <c r="F93" s="1"/>
    </row>
    <row r="94" spans="1:6" s="2" customFormat="1" x14ac:dyDescent="0.2">
      <c r="A94" s="112">
        <v>45705</v>
      </c>
      <c r="B94" s="113">
        <v>55.99</v>
      </c>
      <c r="C94" s="127" t="s">
        <v>129</v>
      </c>
      <c r="D94" s="114" t="s">
        <v>130</v>
      </c>
      <c r="E94" s="115" t="s">
        <v>132</v>
      </c>
      <c r="F94" s="1"/>
    </row>
    <row r="95" spans="1:6" s="2" customFormat="1" x14ac:dyDescent="0.2">
      <c r="A95" s="112">
        <v>45705</v>
      </c>
      <c r="B95" s="113">
        <v>18</v>
      </c>
      <c r="C95" s="127" t="s">
        <v>129</v>
      </c>
      <c r="D95" s="114" t="s">
        <v>139</v>
      </c>
      <c r="E95" s="115" t="s">
        <v>132</v>
      </c>
      <c r="F95" s="1"/>
    </row>
    <row r="96" spans="1:6" s="2" customFormat="1" x14ac:dyDescent="0.2">
      <c r="A96" s="112"/>
      <c r="B96" s="113"/>
      <c r="C96" s="114"/>
      <c r="D96" s="114"/>
      <c r="E96" s="115"/>
      <c r="F96" s="1"/>
    </row>
    <row r="97" spans="1:6" s="2" customFormat="1" x14ac:dyDescent="0.2">
      <c r="A97" s="112">
        <v>45734</v>
      </c>
      <c r="B97" s="113">
        <v>21.58</v>
      </c>
      <c r="C97" s="127" t="s">
        <v>129</v>
      </c>
      <c r="D97" s="112" t="s">
        <v>130</v>
      </c>
      <c r="E97" s="115" t="s">
        <v>135</v>
      </c>
      <c r="F97" s="1"/>
    </row>
    <row r="98" spans="1:6" s="2" customFormat="1" x14ac:dyDescent="0.2">
      <c r="A98" s="112">
        <v>45734</v>
      </c>
      <c r="B98" s="113">
        <v>52.27</v>
      </c>
      <c r="C98" s="127" t="s">
        <v>129</v>
      </c>
      <c r="D98" s="112" t="s">
        <v>130</v>
      </c>
      <c r="E98" s="115" t="s">
        <v>132</v>
      </c>
      <c r="F98" s="1"/>
    </row>
    <row r="99" spans="1:6" s="2" customFormat="1" x14ac:dyDescent="0.2">
      <c r="A99" s="112">
        <v>45734</v>
      </c>
      <c r="B99" s="113">
        <v>582.33000000000004</v>
      </c>
      <c r="C99" s="127" t="s">
        <v>129</v>
      </c>
      <c r="D99" s="114" t="s">
        <v>136</v>
      </c>
      <c r="E99" s="115" t="s">
        <v>132</v>
      </c>
      <c r="F99" s="1"/>
    </row>
    <row r="100" spans="1:6" s="2" customFormat="1" x14ac:dyDescent="0.2">
      <c r="A100" s="112"/>
      <c r="B100" s="113"/>
      <c r="C100" s="114"/>
      <c r="D100" s="114"/>
      <c r="E100" s="115" t="s">
        <v>132</v>
      </c>
      <c r="F100" s="1"/>
    </row>
    <row r="101" spans="1:6" s="2" customFormat="1" x14ac:dyDescent="0.2">
      <c r="A101" s="112">
        <v>45797</v>
      </c>
      <c r="B101" s="113">
        <v>251.35</v>
      </c>
      <c r="C101" s="127" t="s">
        <v>129</v>
      </c>
      <c r="D101" s="114" t="s">
        <v>134</v>
      </c>
      <c r="E101" s="115" t="s">
        <v>135</v>
      </c>
      <c r="F101" s="1"/>
    </row>
    <row r="102" spans="1:6" s="2" customFormat="1" x14ac:dyDescent="0.2">
      <c r="A102" s="112">
        <v>45797</v>
      </c>
      <c r="B102" s="113">
        <v>31.25</v>
      </c>
      <c r="C102" s="127" t="s">
        <v>129</v>
      </c>
      <c r="D102" s="114" t="s">
        <v>145</v>
      </c>
      <c r="E102" s="115" t="s">
        <v>131</v>
      </c>
      <c r="F102" s="1"/>
    </row>
    <row r="103" spans="1:6" s="2" customFormat="1" x14ac:dyDescent="0.2">
      <c r="A103" s="112">
        <v>45797</v>
      </c>
      <c r="B103" s="113">
        <v>54.77</v>
      </c>
      <c r="C103" s="127" t="s">
        <v>129</v>
      </c>
      <c r="D103" s="114" t="s">
        <v>145</v>
      </c>
      <c r="E103" s="115" t="s">
        <v>132</v>
      </c>
      <c r="F103" s="1"/>
    </row>
    <row r="104" spans="1:6" s="2" customFormat="1" x14ac:dyDescent="0.2">
      <c r="A104" s="112">
        <v>45797</v>
      </c>
      <c r="B104" s="113">
        <v>172.77</v>
      </c>
      <c r="C104" s="127" t="s">
        <v>129</v>
      </c>
      <c r="D104" s="114" t="s">
        <v>136</v>
      </c>
      <c r="E104" s="115" t="s">
        <v>132</v>
      </c>
      <c r="F104" s="1"/>
    </row>
    <row r="105" spans="1:6" s="2" customFormat="1" x14ac:dyDescent="0.2">
      <c r="A105" s="112">
        <v>45798</v>
      </c>
      <c r="B105" s="113">
        <v>36.17</v>
      </c>
      <c r="C105" s="127" t="s">
        <v>129</v>
      </c>
      <c r="D105" s="114" t="s">
        <v>130</v>
      </c>
      <c r="E105" s="115" t="s">
        <v>132</v>
      </c>
      <c r="F105" s="1"/>
    </row>
    <row r="106" spans="1:6" s="2" customFormat="1" x14ac:dyDescent="0.2">
      <c r="A106" s="112">
        <v>45805</v>
      </c>
      <c r="B106" s="113">
        <v>31.09</v>
      </c>
      <c r="C106" s="127" t="s">
        <v>129</v>
      </c>
      <c r="D106" s="114" t="s">
        <v>130</v>
      </c>
      <c r="E106" s="115" t="s">
        <v>135</v>
      </c>
      <c r="F106" s="1"/>
    </row>
    <row r="107" spans="1:6" s="2" customFormat="1" x14ac:dyDescent="0.2">
      <c r="A107" s="112">
        <v>45805</v>
      </c>
      <c r="B107" s="113">
        <v>55.3</v>
      </c>
      <c r="C107" s="127" t="s">
        <v>129</v>
      </c>
      <c r="D107" s="114" t="s">
        <v>130</v>
      </c>
      <c r="E107" s="115" t="s">
        <v>132</v>
      </c>
      <c r="F107" s="1"/>
    </row>
    <row r="108" spans="1:6" s="2" customFormat="1" x14ac:dyDescent="0.2">
      <c r="A108" s="112">
        <v>45805</v>
      </c>
      <c r="B108" s="113">
        <v>410.16</v>
      </c>
      <c r="C108" s="127" t="s">
        <v>129</v>
      </c>
      <c r="D108" s="114" t="s">
        <v>212</v>
      </c>
      <c r="E108" s="115" t="s">
        <v>132</v>
      </c>
      <c r="F108" s="1"/>
    </row>
    <row r="109" spans="1:6" s="2" customFormat="1" x14ac:dyDescent="0.2">
      <c r="A109" s="112">
        <v>45805</v>
      </c>
      <c r="B109" s="113">
        <v>190</v>
      </c>
      <c r="C109" s="127" t="s">
        <v>129</v>
      </c>
      <c r="D109" s="114" t="s">
        <v>134</v>
      </c>
      <c r="E109" s="115" t="s">
        <v>135</v>
      </c>
      <c r="F109" s="1"/>
    </row>
    <row r="110" spans="1:6" s="2" customFormat="1" x14ac:dyDescent="0.2">
      <c r="A110" s="112">
        <v>45806</v>
      </c>
      <c r="B110" s="113">
        <v>157.72</v>
      </c>
      <c r="C110" s="127" t="s">
        <v>129</v>
      </c>
      <c r="D110" s="114" t="s">
        <v>134</v>
      </c>
      <c r="E110" s="115" t="s">
        <v>132</v>
      </c>
      <c r="F110" s="1"/>
    </row>
    <row r="111" spans="1:6" s="2" customFormat="1" x14ac:dyDescent="0.2">
      <c r="A111" s="112">
        <v>45807</v>
      </c>
      <c r="B111" s="113">
        <v>119.77</v>
      </c>
      <c r="C111" s="127" t="s">
        <v>129</v>
      </c>
      <c r="D111" s="112" t="s">
        <v>237</v>
      </c>
      <c r="E111" s="115" t="s">
        <v>132</v>
      </c>
      <c r="F111" s="1"/>
    </row>
    <row r="112" spans="1:6" s="2" customFormat="1" x14ac:dyDescent="0.2">
      <c r="A112" s="112">
        <v>45807</v>
      </c>
      <c r="B112" s="113">
        <v>18</v>
      </c>
      <c r="C112" s="127" t="s">
        <v>129</v>
      </c>
      <c r="D112" s="115" t="s">
        <v>211</v>
      </c>
      <c r="E112" s="115"/>
      <c r="F112" s="1"/>
    </row>
    <row r="113" spans="1:6" s="2" customFormat="1" x14ac:dyDescent="0.2">
      <c r="A113" s="112">
        <v>45807</v>
      </c>
      <c r="B113" s="113">
        <v>53.13</v>
      </c>
      <c r="C113" s="127" t="s">
        <v>129</v>
      </c>
      <c r="D113" s="114" t="s">
        <v>145</v>
      </c>
      <c r="E113" s="115" t="s">
        <v>132</v>
      </c>
      <c r="F113" s="1"/>
    </row>
    <row r="114" spans="1:6" s="2" customFormat="1" x14ac:dyDescent="0.2">
      <c r="A114" s="112">
        <v>45807</v>
      </c>
      <c r="B114" s="113">
        <v>23.8</v>
      </c>
      <c r="C114" s="127" t="s">
        <v>129</v>
      </c>
      <c r="D114" s="114" t="s">
        <v>145</v>
      </c>
      <c r="E114" s="115" t="s">
        <v>131</v>
      </c>
      <c r="F114" s="1"/>
    </row>
    <row r="115" spans="1:6" s="2" customFormat="1" x14ac:dyDescent="0.2">
      <c r="A115" s="112"/>
      <c r="B115" s="113"/>
      <c r="C115" s="115"/>
      <c r="D115" s="115"/>
      <c r="E115" s="115"/>
      <c r="F115" s="1"/>
    </row>
    <row r="116" spans="1:6" s="2" customFormat="1" x14ac:dyDescent="0.2">
      <c r="A116" s="112">
        <v>45817</v>
      </c>
      <c r="B116" s="113">
        <v>21.99</v>
      </c>
      <c r="C116" s="127" t="s">
        <v>129</v>
      </c>
      <c r="D116" s="114" t="s">
        <v>130</v>
      </c>
      <c r="E116" s="115" t="s">
        <v>135</v>
      </c>
      <c r="F116" s="1"/>
    </row>
    <row r="117" spans="1:6" s="2" customFormat="1" x14ac:dyDescent="0.2">
      <c r="A117" s="112">
        <v>45817</v>
      </c>
      <c r="B117" s="113">
        <v>55.13</v>
      </c>
      <c r="C117" s="127" t="s">
        <v>129</v>
      </c>
      <c r="D117" s="114" t="s">
        <v>130</v>
      </c>
      <c r="E117" s="115" t="s">
        <v>132</v>
      </c>
      <c r="F117" s="1"/>
    </row>
    <row r="118" spans="1:6" s="2" customFormat="1" x14ac:dyDescent="0.2">
      <c r="A118" s="112">
        <v>45817</v>
      </c>
      <c r="B118" s="113">
        <v>445.34</v>
      </c>
      <c r="C118" s="127" t="s">
        <v>129</v>
      </c>
      <c r="D118" s="115" t="s">
        <v>134</v>
      </c>
      <c r="E118" s="115" t="s">
        <v>135</v>
      </c>
      <c r="F118" s="1"/>
    </row>
    <row r="119" spans="1:6" s="2" customFormat="1" x14ac:dyDescent="0.2">
      <c r="A119" s="112">
        <v>45817</v>
      </c>
      <c r="B119" s="113">
        <v>18</v>
      </c>
      <c r="C119" s="127" t="s">
        <v>129</v>
      </c>
      <c r="D119" s="115" t="s">
        <v>211</v>
      </c>
      <c r="E119" s="115"/>
      <c r="F119" s="1"/>
    </row>
    <row r="120" spans="1:6" s="2" customFormat="1" x14ac:dyDescent="0.2">
      <c r="A120" s="112">
        <v>45817</v>
      </c>
      <c r="B120" s="113">
        <v>172.77</v>
      </c>
      <c r="C120" s="127" t="s">
        <v>129</v>
      </c>
      <c r="D120" s="114" t="s">
        <v>212</v>
      </c>
      <c r="E120" s="115" t="s">
        <v>132</v>
      </c>
      <c r="F120" s="1"/>
    </row>
    <row r="121" spans="1:6" s="2" customFormat="1" x14ac:dyDescent="0.2">
      <c r="A121" s="116">
        <v>45818</v>
      </c>
      <c r="B121" s="113">
        <v>35.65</v>
      </c>
      <c r="C121" s="127" t="s">
        <v>129</v>
      </c>
      <c r="D121" s="115" t="s">
        <v>238</v>
      </c>
      <c r="E121" s="118" t="s">
        <v>132</v>
      </c>
      <c r="F121" s="1"/>
    </row>
    <row r="122" spans="1:6" s="2" customFormat="1" x14ac:dyDescent="0.2">
      <c r="A122" s="112">
        <v>45819</v>
      </c>
      <c r="B122" s="113">
        <v>53.11</v>
      </c>
      <c r="C122" s="127" t="s">
        <v>129</v>
      </c>
      <c r="D122" s="114" t="s">
        <v>130</v>
      </c>
      <c r="E122" s="115" t="s">
        <v>132</v>
      </c>
      <c r="F122" s="1"/>
    </row>
    <row r="123" spans="1:6" s="2" customFormat="1" x14ac:dyDescent="0.2">
      <c r="A123" s="112">
        <v>45819</v>
      </c>
      <c r="B123" s="113">
        <v>21.7</v>
      </c>
      <c r="C123" s="127" t="s">
        <v>129</v>
      </c>
      <c r="D123" s="114" t="s">
        <v>130</v>
      </c>
      <c r="E123" s="115" t="s">
        <v>131</v>
      </c>
      <c r="F123" s="1"/>
    </row>
    <row r="124" spans="1:6" s="2" customFormat="1" x14ac:dyDescent="0.2">
      <c r="A124" s="112">
        <v>45832</v>
      </c>
      <c r="B124" s="113">
        <v>31.25</v>
      </c>
      <c r="C124" s="127" t="s">
        <v>129</v>
      </c>
      <c r="D124" s="114" t="s">
        <v>145</v>
      </c>
      <c r="E124" s="115" t="s">
        <v>135</v>
      </c>
      <c r="F124" s="1"/>
    </row>
    <row r="125" spans="1:6" s="2" customFormat="1" x14ac:dyDescent="0.2">
      <c r="A125" s="112">
        <v>45832</v>
      </c>
      <c r="B125" s="113">
        <v>55.51</v>
      </c>
      <c r="C125" s="127" t="s">
        <v>129</v>
      </c>
      <c r="D125" s="114" t="s">
        <v>145</v>
      </c>
      <c r="E125" s="115" t="s">
        <v>132</v>
      </c>
      <c r="F125" s="1"/>
    </row>
    <row r="126" spans="1:6" s="2" customFormat="1" x14ac:dyDescent="0.2">
      <c r="A126" s="112">
        <v>45832</v>
      </c>
      <c r="B126" s="113">
        <v>200.72</v>
      </c>
      <c r="C126" s="127" t="s">
        <v>129</v>
      </c>
      <c r="D126" s="114" t="s">
        <v>134</v>
      </c>
      <c r="E126" s="115" t="s">
        <v>132</v>
      </c>
      <c r="F126" s="1"/>
    </row>
    <row r="127" spans="1:6" s="2" customFormat="1" x14ac:dyDescent="0.2">
      <c r="A127" s="112">
        <v>45834</v>
      </c>
      <c r="B127" s="113">
        <v>21.74</v>
      </c>
      <c r="C127" s="127" t="s">
        <v>129</v>
      </c>
      <c r="D127" s="114" t="s">
        <v>145</v>
      </c>
      <c r="E127" s="114" t="s">
        <v>131</v>
      </c>
      <c r="F127" s="1"/>
    </row>
    <row r="128" spans="1:6" s="2" customFormat="1" ht="9.75" customHeight="1" x14ac:dyDescent="0.2">
      <c r="A128" s="112"/>
      <c r="B128" s="113"/>
      <c r="C128" s="114"/>
      <c r="D128" s="114"/>
      <c r="E128" s="114"/>
      <c r="F128" s="1"/>
    </row>
    <row r="129" spans="1:6" ht="28.5" customHeight="1" x14ac:dyDescent="0.2">
      <c r="A129" s="71" t="s">
        <v>140</v>
      </c>
      <c r="B129" s="72">
        <f>SUM(B26:B128)</f>
        <v>9828.7400000000016</v>
      </c>
      <c r="C129" s="123" t="str">
        <f>IF(SUBTOTAL(3,B26:B128)=SUBTOTAL(103,B26:B128),'Summary and sign-off'!$A$48,'Summary and sign-off'!$A$49)</f>
        <v>Check - there are no hidden rows with data</v>
      </c>
      <c r="D129" s="123" t="str">
        <f>IF('Summary and sign-off'!F56='Summary and sign-off'!F54,'Summary and sign-off'!A51,'Summary and sign-off'!A50)</f>
        <v>Not all lines have an entry for "Cost in NZ$" and "Type of expense"</v>
      </c>
      <c r="E129" s="106"/>
      <c r="F129" s="28"/>
    </row>
    <row r="130" spans="1:6" ht="38.25" customHeight="1" x14ac:dyDescent="0.2">
      <c r="A130" s="17"/>
      <c r="B130" s="19"/>
      <c r="C130" s="17"/>
      <c r="D130" s="28"/>
      <c r="E130" s="28"/>
      <c r="F130" s="17"/>
    </row>
    <row r="131" spans="1:6" ht="24.75" customHeight="1" x14ac:dyDescent="0.2">
      <c r="A131" s="131" t="s">
        <v>141</v>
      </c>
      <c r="B131" s="131"/>
      <c r="C131" s="131"/>
      <c r="D131" s="131"/>
      <c r="E131" s="24"/>
      <c r="F131" s="17"/>
    </row>
    <row r="132" spans="1:6" ht="27" customHeight="1" x14ac:dyDescent="0.2">
      <c r="A132" s="24" t="s">
        <v>120</v>
      </c>
      <c r="B132" s="24" t="s">
        <v>64</v>
      </c>
      <c r="C132" s="24" t="s">
        <v>142</v>
      </c>
      <c r="D132" s="24" t="s">
        <v>143</v>
      </c>
      <c r="E132" s="24"/>
      <c r="F132" s="28"/>
    </row>
    <row r="133" spans="1:6" s="2" customFormat="1" x14ac:dyDescent="0.2">
      <c r="A133" s="112"/>
      <c r="B133" s="113"/>
      <c r="C133" s="114"/>
      <c r="D133" s="114"/>
      <c r="E133" s="24" t="s">
        <v>124</v>
      </c>
      <c r="F133" s="1"/>
    </row>
    <row r="134" spans="1:6" s="2" customFormat="1" x14ac:dyDescent="0.2">
      <c r="A134" s="112">
        <v>45502</v>
      </c>
      <c r="B134" s="113">
        <v>30.59</v>
      </c>
      <c r="C134" s="114" t="s">
        <v>227</v>
      </c>
      <c r="D134" s="114" t="s">
        <v>130</v>
      </c>
      <c r="E134" s="115"/>
      <c r="F134" s="1"/>
    </row>
    <row r="135" spans="1:6" s="2" customFormat="1" x14ac:dyDescent="0.2">
      <c r="A135" s="112">
        <v>45504</v>
      </c>
      <c r="B135" s="113">
        <v>8.4499999999999993</v>
      </c>
      <c r="C135" s="114" t="s">
        <v>226</v>
      </c>
      <c r="D135" s="114" t="s">
        <v>130</v>
      </c>
      <c r="E135" s="115" t="s">
        <v>132</v>
      </c>
      <c r="F135" s="1"/>
    </row>
    <row r="136" spans="1:6" s="2" customFormat="1" x14ac:dyDescent="0.2">
      <c r="A136" s="112"/>
      <c r="B136" s="113"/>
      <c r="C136" s="114"/>
      <c r="D136" s="114"/>
      <c r="E136" s="115" t="s">
        <v>132</v>
      </c>
      <c r="F136" s="1"/>
    </row>
    <row r="137" spans="1:6" s="2" customFormat="1" x14ac:dyDescent="0.2">
      <c r="A137" s="112">
        <v>45505</v>
      </c>
      <c r="B137" s="113">
        <v>8.4499999999999993</v>
      </c>
      <c r="C137" s="114" t="s">
        <v>144</v>
      </c>
      <c r="D137" s="114" t="s">
        <v>145</v>
      </c>
      <c r="E137" s="115"/>
      <c r="F137" s="1"/>
    </row>
    <row r="138" spans="1:6" s="2" customFormat="1" x14ac:dyDescent="0.2">
      <c r="A138" s="112"/>
      <c r="B138" s="113"/>
      <c r="C138" s="114"/>
      <c r="D138" s="114"/>
      <c r="E138" s="115" t="s">
        <v>132</v>
      </c>
      <c r="F138" s="1"/>
    </row>
    <row r="139" spans="1:6" s="2" customFormat="1" x14ac:dyDescent="0.2">
      <c r="A139" s="112">
        <v>45539</v>
      </c>
      <c r="B139" s="113">
        <v>8.4499999999999993</v>
      </c>
      <c r="C139" s="114" t="s">
        <v>146</v>
      </c>
      <c r="D139" s="114" t="s">
        <v>145</v>
      </c>
      <c r="E139" s="115"/>
      <c r="F139" s="1"/>
    </row>
    <row r="140" spans="1:6" s="2" customFormat="1" x14ac:dyDescent="0.2">
      <c r="A140" s="112">
        <v>45539</v>
      </c>
      <c r="B140" s="113">
        <v>9.64</v>
      </c>
      <c r="C140" s="114" t="s">
        <v>146</v>
      </c>
      <c r="D140" s="114" t="s">
        <v>145</v>
      </c>
      <c r="E140" s="115" t="s">
        <v>132</v>
      </c>
      <c r="F140" s="1"/>
    </row>
    <row r="141" spans="1:6" s="2" customFormat="1" x14ac:dyDescent="0.2">
      <c r="A141" s="112">
        <v>45540</v>
      </c>
      <c r="B141" s="113">
        <v>8.4499999999999993</v>
      </c>
      <c r="C141" s="114" t="s">
        <v>146</v>
      </c>
      <c r="D141" s="114" t="s">
        <v>145</v>
      </c>
      <c r="E141" s="115" t="s">
        <v>132</v>
      </c>
      <c r="F141" s="1"/>
    </row>
    <row r="142" spans="1:6" s="2" customFormat="1" x14ac:dyDescent="0.2">
      <c r="A142" s="112">
        <v>45552</v>
      </c>
      <c r="B142" s="113">
        <v>9.66</v>
      </c>
      <c r="C142" s="114" t="s">
        <v>147</v>
      </c>
      <c r="D142" s="114" t="s">
        <v>130</v>
      </c>
      <c r="E142" s="115" t="s">
        <v>132</v>
      </c>
      <c r="F142" s="1"/>
    </row>
    <row r="143" spans="1:6" s="2" customFormat="1" x14ac:dyDescent="0.2">
      <c r="A143" s="112"/>
      <c r="B143" s="113"/>
      <c r="C143" s="114"/>
      <c r="D143" s="114"/>
      <c r="E143" s="115" t="s">
        <v>131</v>
      </c>
      <c r="F143" s="1"/>
    </row>
    <row r="144" spans="1:6" s="2" customFormat="1" x14ac:dyDescent="0.2">
      <c r="A144" s="112">
        <v>45567</v>
      </c>
      <c r="B144" s="113">
        <v>8.4499999999999993</v>
      </c>
      <c r="C144" s="114" t="s">
        <v>148</v>
      </c>
      <c r="D144" s="114" t="s">
        <v>130</v>
      </c>
      <c r="E144" s="115"/>
      <c r="F144" s="1"/>
    </row>
    <row r="145" spans="1:6" s="2" customFormat="1" x14ac:dyDescent="0.2">
      <c r="A145" s="112">
        <v>45567</v>
      </c>
      <c r="B145" s="113">
        <v>8.4499999999999993</v>
      </c>
      <c r="C145" s="114" t="s">
        <v>149</v>
      </c>
      <c r="D145" s="114" t="s">
        <v>130</v>
      </c>
      <c r="E145" s="115" t="s">
        <v>132</v>
      </c>
      <c r="F145" s="1"/>
    </row>
    <row r="146" spans="1:6" s="2" customFormat="1" x14ac:dyDescent="0.2">
      <c r="A146" s="112">
        <v>45594</v>
      </c>
      <c r="B146" s="113">
        <v>8.9600000000000009</v>
      </c>
      <c r="C146" s="114" t="s">
        <v>150</v>
      </c>
      <c r="D146" s="114" t="s">
        <v>130</v>
      </c>
      <c r="E146" s="115" t="s">
        <v>132</v>
      </c>
      <c r="F146" s="1"/>
    </row>
    <row r="147" spans="1:6" s="2" customFormat="1" x14ac:dyDescent="0.2">
      <c r="A147" s="112">
        <v>45594</v>
      </c>
      <c r="B147" s="113">
        <v>8.4499999999999993</v>
      </c>
      <c r="C147" s="114" t="s">
        <v>151</v>
      </c>
      <c r="D147" s="114" t="s">
        <v>130</v>
      </c>
      <c r="E147" s="115" t="s">
        <v>132</v>
      </c>
      <c r="F147" s="1"/>
    </row>
    <row r="148" spans="1:6" s="2" customFormat="1" x14ac:dyDescent="0.2">
      <c r="A148" s="112"/>
      <c r="B148" s="113"/>
      <c r="C148" s="114"/>
      <c r="D148" s="114"/>
      <c r="E148" s="115" t="s">
        <v>132</v>
      </c>
      <c r="F148" s="1"/>
    </row>
    <row r="149" spans="1:6" s="2" customFormat="1" x14ac:dyDescent="0.2">
      <c r="A149" s="112">
        <v>45700</v>
      </c>
      <c r="B149" s="113">
        <v>24.12</v>
      </c>
      <c r="C149" s="114" t="s">
        <v>204</v>
      </c>
      <c r="D149" s="114" t="s">
        <v>130</v>
      </c>
      <c r="E149" s="115" t="s">
        <v>132</v>
      </c>
      <c r="F149" s="1"/>
    </row>
    <row r="150" spans="1:6" s="2" customFormat="1" x14ac:dyDescent="0.2">
      <c r="A150" s="112">
        <v>45700</v>
      </c>
      <c r="B150" s="113">
        <v>17.86</v>
      </c>
      <c r="C150" s="114" t="s">
        <v>205</v>
      </c>
      <c r="D150" s="114" t="s">
        <v>130</v>
      </c>
      <c r="E150" s="115" t="s">
        <v>132</v>
      </c>
      <c r="F150" s="1"/>
    </row>
    <row r="151" spans="1:6" s="2" customFormat="1" x14ac:dyDescent="0.2">
      <c r="A151" s="112"/>
      <c r="B151" s="113"/>
      <c r="C151" s="114"/>
      <c r="D151" s="114"/>
      <c r="E151" s="115"/>
      <c r="F151" s="1"/>
    </row>
    <row r="152" spans="1:6" s="2" customFormat="1" x14ac:dyDescent="0.2">
      <c r="A152" s="112">
        <v>45720</v>
      </c>
      <c r="B152" s="113">
        <v>18.27</v>
      </c>
      <c r="C152" s="127" t="s">
        <v>206</v>
      </c>
      <c r="D152" s="112" t="s">
        <v>130</v>
      </c>
      <c r="E152" s="115" t="s">
        <v>135</v>
      </c>
      <c r="F152" s="1"/>
    </row>
    <row r="153" spans="1:6" s="2" customFormat="1" x14ac:dyDescent="0.2">
      <c r="A153" s="112">
        <v>45720</v>
      </c>
      <c r="B153" s="113">
        <v>14.37</v>
      </c>
      <c r="C153" s="127" t="s">
        <v>209</v>
      </c>
      <c r="D153" s="112" t="s">
        <v>130</v>
      </c>
      <c r="E153" s="115" t="s">
        <v>135</v>
      </c>
      <c r="F153" s="1"/>
    </row>
    <row r="154" spans="1:6" s="2" customFormat="1" x14ac:dyDescent="0.2">
      <c r="A154" s="112">
        <v>45736</v>
      </c>
      <c r="B154" s="113">
        <v>8.4499999999999993</v>
      </c>
      <c r="C154" s="114" t="s">
        <v>207</v>
      </c>
      <c r="D154" s="114" t="s">
        <v>130</v>
      </c>
      <c r="E154" s="115" t="s">
        <v>132</v>
      </c>
      <c r="F154" s="1"/>
    </row>
    <row r="155" spans="1:6" s="2" customFormat="1" x14ac:dyDescent="0.2">
      <c r="A155" s="112">
        <v>45736</v>
      </c>
      <c r="B155" s="113">
        <v>8.4499999999999993</v>
      </c>
      <c r="C155" s="114" t="s">
        <v>208</v>
      </c>
      <c r="D155" s="114" t="s">
        <v>130</v>
      </c>
      <c r="E155" s="115" t="s">
        <v>132</v>
      </c>
      <c r="F155" s="1"/>
    </row>
    <row r="156" spans="1:6" s="2" customFormat="1" x14ac:dyDescent="0.2">
      <c r="A156" s="112"/>
      <c r="B156" s="113"/>
      <c r="C156" s="114"/>
      <c r="D156" s="114"/>
      <c r="E156" s="115"/>
      <c r="F156" s="1"/>
    </row>
    <row r="157" spans="1:6" s="2" customFormat="1" x14ac:dyDescent="0.2">
      <c r="A157" s="112">
        <v>45834</v>
      </c>
      <c r="B157" s="113">
        <v>8.4499999999999993</v>
      </c>
      <c r="C157" s="114" t="s">
        <v>225</v>
      </c>
      <c r="D157" s="114" t="s">
        <v>130</v>
      </c>
      <c r="E157" s="115" t="s">
        <v>132</v>
      </c>
      <c r="F157" s="1"/>
    </row>
    <row r="158" spans="1:6" ht="24.75" customHeight="1" x14ac:dyDescent="0.2">
      <c r="A158" s="112"/>
      <c r="B158" s="113"/>
      <c r="C158" s="114"/>
      <c r="D158" s="114"/>
      <c r="E158" s="115"/>
      <c r="F158" s="17"/>
    </row>
    <row r="159" spans="1:6" ht="24.75" customHeight="1" x14ac:dyDescent="0.2">
      <c r="A159" s="71" t="s">
        <v>152</v>
      </c>
      <c r="B159" s="72">
        <f>SUM(B133:B158)</f>
        <v>217.97</v>
      </c>
      <c r="C159" s="123" t="str">
        <f>IF(SUBTOTAL(3,B133:B158)=SUBTOTAL(103,B133:B158),'Summary and sign-off'!$A$48,'Summary and sign-off'!$A$49)</f>
        <v>Check - there are no hidden rows with data</v>
      </c>
      <c r="D159" s="123" t="str">
        <f>IF('Summary and sign-off'!F57='Summary and sign-off'!F54,'Summary and sign-off'!A51,'Summary and sign-off'!A50)</f>
        <v>Check - each entry provides sufficient information</v>
      </c>
      <c r="E159" s="123"/>
      <c r="F159" s="17"/>
    </row>
    <row r="160" spans="1:6" ht="24.75" customHeight="1" x14ac:dyDescent="0.2">
      <c r="A160" s="17"/>
      <c r="B160" s="57"/>
      <c r="C160" s="19"/>
      <c r="D160" s="17"/>
      <c r="E160" s="17"/>
      <c r="F160" s="17"/>
    </row>
    <row r="161" spans="1:6" ht="24.75" customHeight="1" x14ac:dyDescent="0.2">
      <c r="A161" s="31" t="s">
        <v>153</v>
      </c>
      <c r="B161" s="58">
        <f>B22+B129+B159</f>
        <v>10046.710000000001</v>
      </c>
      <c r="C161" s="32"/>
      <c r="D161" s="32"/>
      <c r="E161" s="32"/>
      <c r="F161" s="17"/>
    </row>
    <row r="162" spans="1:6" ht="24.75" customHeight="1" x14ac:dyDescent="0.2">
      <c r="A162" s="17"/>
      <c r="B162" s="19"/>
      <c r="C162" s="17"/>
      <c r="D162" s="17"/>
      <c r="E162" s="17"/>
      <c r="F162" s="17"/>
    </row>
    <row r="163" spans="1:6" ht="24.75" customHeight="1" x14ac:dyDescent="0.2">
      <c r="A163" s="18" t="s">
        <v>75</v>
      </c>
      <c r="B163" s="19"/>
      <c r="C163" s="17"/>
      <c r="D163" s="17"/>
      <c r="E163" s="17"/>
      <c r="F163" s="17"/>
    </row>
    <row r="164" spans="1:6" ht="24.75" customHeight="1" x14ac:dyDescent="0.2">
      <c r="A164" s="20" t="s">
        <v>154</v>
      </c>
      <c r="F164" s="17"/>
    </row>
    <row r="165" spans="1:6" ht="24.75" customHeight="1" x14ac:dyDescent="0.2">
      <c r="A165" s="20" t="s">
        <v>155</v>
      </c>
      <c r="B165" s="17"/>
      <c r="D165" s="17"/>
      <c r="F165" s="17"/>
    </row>
    <row r="166" spans="1:6" ht="24.75" customHeight="1" x14ac:dyDescent="0.2">
      <c r="A166" s="20" t="s">
        <v>156</v>
      </c>
      <c r="F166" s="17"/>
    </row>
    <row r="167" spans="1:6" ht="24.75" customHeight="1" x14ac:dyDescent="0.2">
      <c r="A167" s="20" t="s">
        <v>81</v>
      </c>
      <c r="B167" s="19"/>
      <c r="C167" s="17"/>
      <c r="D167" s="17"/>
      <c r="E167" s="17"/>
      <c r="F167" s="17"/>
    </row>
    <row r="168" spans="1:6" ht="24.75" customHeight="1" x14ac:dyDescent="0.2">
      <c r="A168" s="20" t="s">
        <v>157</v>
      </c>
      <c r="B168" s="17"/>
      <c r="D168" s="17"/>
      <c r="F168" s="17"/>
    </row>
    <row r="169" spans="1:6" x14ac:dyDescent="0.2">
      <c r="A169" s="20" t="s">
        <v>158</v>
      </c>
      <c r="F169" s="17"/>
    </row>
    <row r="170" spans="1:6" x14ac:dyDescent="0.2">
      <c r="A170" s="20" t="s">
        <v>159</v>
      </c>
      <c r="B170" s="20"/>
      <c r="C170" s="20"/>
      <c r="D170" s="20"/>
      <c r="F170" s="17"/>
    </row>
    <row r="171" spans="1:6" hidden="1" x14ac:dyDescent="0.2">
      <c r="A171" s="26"/>
      <c r="B171" s="17"/>
      <c r="C171" s="17"/>
      <c r="D171" s="17"/>
      <c r="E171" s="17"/>
      <c r="F171" s="17"/>
    </row>
    <row r="172" spans="1:6" x14ac:dyDescent="0.2">
      <c r="A172" s="26"/>
      <c r="B172" s="17"/>
      <c r="C172" s="17"/>
      <c r="D172" s="17"/>
      <c r="E172" s="17"/>
    </row>
    <row r="173" spans="1:6" x14ac:dyDescent="0.2"/>
    <row r="174" spans="1:6" x14ac:dyDescent="0.2"/>
    <row r="175" spans="1:6" x14ac:dyDescent="0.2"/>
    <row r="176" spans="1:6" ht="12.75" hidden="1" customHeight="1" x14ac:dyDescent="0.2"/>
    <row r="177" spans="1:6" x14ac:dyDescent="0.2"/>
    <row r="178" spans="1:6" x14ac:dyDescent="0.2"/>
    <row r="179" spans="1:6" hidden="1" x14ac:dyDescent="0.2">
      <c r="F179" s="17"/>
    </row>
    <row r="180" spans="1:6" hidden="1" x14ac:dyDescent="0.2">
      <c r="A180" s="26"/>
      <c r="B180" s="17"/>
      <c r="C180" s="17"/>
      <c r="D180" s="17"/>
      <c r="E180" s="17"/>
      <c r="F180" s="17"/>
    </row>
    <row r="181" spans="1:6" hidden="1" x14ac:dyDescent="0.2">
      <c r="A181" s="26"/>
      <c r="B181" s="17"/>
      <c r="C181" s="17"/>
      <c r="D181" s="17"/>
      <c r="E181" s="17"/>
      <c r="F181" s="17"/>
    </row>
    <row r="182" spans="1:6" hidden="1" x14ac:dyDescent="0.2">
      <c r="A182" s="26"/>
      <c r="B182" s="17"/>
      <c r="C182" s="17"/>
      <c r="D182" s="17"/>
      <c r="E182" s="17"/>
      <c r="F182" s="17"/>
    </row>
    <row r="183" spans="1:6" hidden="1" x14ac:dyDescent="0.2">
      <c r="A183" s="26"/>
      <c r="B183" s="17"/>
      <c r="C183" s="17"/>
      <c r="D183" s="17"/>
      <c r="E183" s="17"/>
      <c r="F183" s="17"/>
    </row>
    <row r="184" spans="1:6" x14ac:dyDescent="0.2">
      <c r="A184" s="26"/>
      <c r="B184" s="17"/>
      <c r="C184" s="17"/>
      <c r="D184" s="17"/>
      <c r="E184" s="17"/>
    </row>
    <row r="185" spans="1:6" x14ac:dyDescent="0.2"/>
    <row r="186" spans="1:6" x14ac:dyDescent="0.2"/>
    <row r="187" spans="1:6" x14ac:dyDescent="0.2"/>
    <row r="188" spans="1:6" x14ac:dyDescent="0.2"/>
    <row r="189" spans="1:6" x14ac:dyDescent="0.2"/>
    <row r="190" spans="1:6" x14ac:dyDescent="0.2"/>
    <row r="191" spans="1:6" x14ac:dyDescent="0.2"/>
    <row r="192" spans="1:6"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sheetData>
  <sheetProtection sheet="1" formatCells="0" formatRows="0" insertColumns="0" insertRows="0" deleteRows="0"/>
  <mergeCells count="12">
    <mergeCell ref="B7:E7"/>
    <mergeCell ref="B5:E5"/>
    <mergeCell ref="A1:E1"/>
    <mergeCell ref="A24:E24"/>
    <mergeCell ref="B2:E2"/>
    <mergeCell ref="B3:E3"/>
    <mergeCell ref="B4:E4"/>
    <mergeCell ref="A8:E8"/>
    <mergeCell ref="A9:E9"/>
    <mergeCell ref="B6:E6"/>
    <mergeCell ref="D22:E22"/>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A21 A133 A149:A150 A152:A155 A26:A128"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32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134:A158"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B133:B158 B26:B128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G10" sqref="G10"/>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41" t="s">
        <v>51</v>
      </c>
      <c r="B1" s="141"/>
      <c r="C1" s="141"/>
      <c r="D1" s="141"/>
      <c r="E1" s="141"/>
      <c r="F1" s="141"/>
      <c r="G1" s="17"/>
      <c r="H1" s="17"/>
      <c r="I1" s="17"/>
      <c r="J1" s="17"/>
      <c r="K1" s="17"/>
    </row>
    <row r="2" spans="1:11" ht="21" customHeight="1" x14ac:dyDescent="0.2">
      <c r="A2" s="3" t="s">
        <v>52</v>
      </c>
      <c r="B2" s="142" t="s">
        <v>53</v>
      </c>
      <c r="C2" s="142"/>
      <c r="D2" s="142"/>
      <c r="E2" s="142"/>
      <c r="F2" s="142"/>
      <c r="G2" s="17"/>
      <c r="H2" s="17"/>
      <c r="I2" s="17"/>
      <c r="J2" s="17"/>
      <c r="K2" s="17"/>
    </row>
    <row r="3" spans="1:11" ht="15.75" x14ac:dyDescent="0.2">
      <c r="A3" s="3" t="s">
        <v>54</v>
      </c>
      <c r="B3" s="142" t="s">
        <v>219</v>
      </c>
      <c r="C3" s="142"/>
      <c r="D3" s="142"/>
      <c r="E3" s="142"/>
      <c r="F3" s="142"/>
      <c r="G3" s="17"/>
      <c r="H3" s="17"/>
      <c r="I3" s="17"/>
      <c r="J3" s="17"/>
      <c r="K3" s="17"/>
    </row>
    <row r="4" spans="1:11" ht="21" customHeight="1" x14ac:dyDescent="0.2">
      <c r="A4" s="3" t="s">
        <v>55</v>
      </c>
      <c r="B4" s="143">
        <v>45474</v>
      </c>
      <c r="C4" s="143"/>
      <c r="D4" s="143"/>
      <c r="E4" s="143"/>
      <c r="F4" s="143"/>
      <c r="G4" s="17"/>
      <c r="H4" s="17"/>
      <c r="I4" s="17"/>
      <c r="J4" s="17"/>
      <c r="K4" s="17"/>
    </row>
    <row r="5" spans="1:11" ht="21" customHeight="1" x14ac:dyDescent="0.2">
      <c r="A5" s="3" t="s">
        <v>56</v>
      </c>
      <c r="B5" s="143">
        <v>45838</v>
      </c>
      <c r="C5" s="143"/>
      <c r="D5" s="143"/>
      <c r="E5" s="143"/>
      <c r="F5" s="143"/>
      <c r="G5" s="17"/>
      <c r="H5" s="17"/>
      <c r="I5" s="17"/>
      <c r="J5" s="17"/>
      <c r="K5" s="17"/>
    </row>
    <row r="6" spans="1:11" ht="21" customHeight="1" x14ac:dyDescent="0.2">
      <c r="A6" s="3" t="s">
        <v>57</v>
      </c>
      <c r="B6" s="140" t="str">
        <f>IF(AND(Travel!B7&lt;&gt;A30,Hospitality!B7&lt;&gt;A30,'All other expenses'!B7&lt;&gt;A30,'Gifts and benefits'!B7&lt;&gt;A30),A31,IF(AND(Travel!B7=A30,Hospitality!B7=A30,'All other expenses'!B7=A30,'Gifts and benefits'!B7=A30),A33,A32))</f>
        <v>Data and totals checked on all sheets</v>
      </c>
      <c r="C6" s="140"/>
      <c r="D6" s="140"/>
      <c r="E6" s="140"/>
      <c r="F6" s="140"/>
      <c r="G6" s="23"/>
      <c r="H6" s="17"/>
      <c r="I6" s="17"/>
      <c r="J6" s="17"/>
      <c r="K6" s="17"/>
    </row>
    <row r="7" spans="1:11" ht="31.5" x14ac:dyDescent="0.2">
      <c r="A7" s="3" t="s">
        <v>58</v>
      </c>
      <c r="B7" s="132" t="s">
        <v>91</v>
      </c>
      <c r="C7" s="132"/>
      <c r="D7" s="132"/>
      <c r="E7" s="132"/>
      <c r="F7" s="132"/>
      <c r="G7" s="23"/>
      <c r="H7" s="17"/>
      <c r="I7" s="17"/>
      <c r="J7" s="17"/>
      <c r="K7" s="17"/>
    </row>
    <row r="8" spans="1:11" ht="25.5" customHeight="1" x14ac:dyDescent="0.2">
      <c r="A8" s="3" t="s">
        <v>60</v>
      </c>
      <c r="B8" s="132" t="s">
        <v>220</v>
      </c>
      <c r="C8" s="132"/>
      <c r="D8" s="132"/>
      <c r="E8" s="132"/>
      <c r="F8" s="132"/>
      <c r="G8" s="23"/>
      <c r="H8" s="17"/>
      <c r="I8" s="17"/>
      <c r="J8" s="17"/>
      <c r="K8" s="17"/>
    </row>
    <row r="9" spans="1:11" ht="66.75" customHeight="1" x14ac:dyDescent="0.2">
      <c r="A9" s="139" t="s">
        <v>62</v>
      </c>
      <c r="B9" s="139"/>
      <c r="C9" s="139"/>
      <c r="D9" s="139"/>
      <c r="E9" s="139"/>
      <c r="F9" s="139"/>
      <c r="G9" s="23"/>
      <c r="H9" s="17"/>
      <c r="I9" s="17"/>
      <c r="J9" s="17"/>
      <c r="K9" s="17"/>
    </row>
    <row r="10" spans="1:11" s="93" customFormat="1" ht="36" customHeight="1" x14ac:dyDescent="0.2">
      <c r="A10" s="87" t="s">
        <v>63</v>
      </c>
      <c r="B10" s="88" t="s">
        <v>64</v>
      </c>
      <c r="C10" s="88" t="s">
        <v>65</v>
      </c>
      <c r="D10" s="89"/>
      <c r="E10" s="90" t="s">
        <v>29</v>
      </c>
      <c r="F10" s="91" t="s">
        <v>66</v>
      </c>
      <c r="G10" s="92"/>
      <c r="H10" s="92"/>
      <c r="I10" s="92"/>
      <c r="J10" s="92"/>
      <c r="K10" s="92"/>
    </row>
    <row r="11" spans="1:11" ht="27.75" customHeight="1" x14ac:dyDescent="0.2">
      <c r="A11" s="8" t="s">
        <v>67</v>
      </c>
      <c r="B11" s="59">
        <f>B15+B16+B17</f>
        <v>10046.710000000001</v>
      </c>
      <c r="C11" s="66" t="str">
        <f>IF(Travel!B6="",A34,Travel!B6)</f>
        <v>Figures exclude GST</v>
      </c>
      <c r="D11" s="6"/>
      <c r="E11" s="8" t="s">
        <v>68</v>
      </c>
      <c r="F11" s="33">
        <f>'Gifts and benefits'!C17</f>
        <v>2</v>
      </c>
      <c r="G11" s="29"/>
      <c r="H11" s="29"/>
      <c r="I11" s="29"/>
      <c r="J11" s="29"/>
      <c r="K11" s="29"/>
    </row>
    <row r="12" spans="1:11" ht="27.75" customHeight="1" x14ac:dyDescent="0.2">
      <c r="A12" s="8" t="s">
        <v>24</v>
      </c>
      <c r="B12" s="59">
        <f>Hospitality!B28</f>
        <v>657.19999999999993</v>
      </c>
      <c r="C12" s="66" t="str">
        <f>IF(Hospitality!B6="",A34,Hospitality!B6)</f>
        <v>Figures exclude GST</v>
      </c>
      <c r="D12" s="6"/>
      <c r="E12" s="8" t="s">
        <v>69</v>
      </c>
      <c r="F12" s="33">
        <f>'Gifts and benefits'!C18</f>
        <v>2</v>
      </c>
      <c r="G12" s="29"/>
      <c r="H12" s="29"/>
      <c r="I12" s="29"/>
      <c r="J12" s="29"/>
      <c r="K12" s="29"/>
    </row>
    <row r="13" spans="1:11" ht="27.75" customHeight="1" x14ac:dyDescent="0.2">
      <c r="A13" s="8" t="s">
        <v>70</v>
      </c>
      <c r="B13" s="59">
        <f>'All other expenses'!B44</f>
        <v>1880.5400000000002</v>
      </c>
      <c r="C13" s="66" t="str">
        <f>IF('All other expenses'!B6="",A34,'All other expenses'!B6)</f>
        <v>Figures exclude GST</v>
      </c>
      <c r="D13" s="6"/>
      <c r="E13" s="8" t="s">
        <v>71</v>
      </c>
      <c r="F13" s="33">
        <f>'Gifts and benefits'!C19</f>
        <v>0</v>
      </c>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72</v>
      </c>
      <c r="B15" s="61">
        <f>Travel!B22</f>
        <v>0</v>
      </c>
      <c r="C15" s="68" t="str">
        <f>C11</f>
        <v>Figures exclude GST</v>
      </c>
      <c r="D15" s="6"/>
      <c r="E15" s="6"/>
      <c r="F15" s="35"/>
      <c r="G15" s="17"/>
      <c r="H15" s="17"/>
      <c r="I15" s="17"/>
      <c r="J15" s="17"/>
      <c r="K15" s="17"/>
    </row>
    <row r="16" spans="1:11" ht="27.75" customHeight="1" x14ac:dyDescent="0.2">
      <c r="A16" s="9" t="s">
        <v>73</v>
      </c>
      <c r="B16" s="61">
        <f>Travel!B129</f>
        <v>9828.7400000000016</v>
      </c>
      <c r="C16" s="68" t="str">
        <f>C11</f>
        <v>Figures exclude GST</v>
      </c>
      <c r="D16" s="36"/>
      <c r="E16" s="6"/>
      <c r="F16" s="37"/>
      <c r="G16" s="17"/>
      <c r="H16" s="17"/>
      <c r="I16" s="17"/>
      <c r="J16" s="17"/>
      <c r="K16" s="17"/>
    </row>
    <row r="17" spans="1:11" ht="27.75" customHeight="1" x14ac:dyDescent="0.2">
      <c r="A17" s="9" t="s">
        <v>74</v>
      </c>
      <c r="B17" s="61">
        <f>Travel!B159</f>
        <v>217.97</v>
      </c>
      <c r="C17" s="68"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75</v>
      </c>
      <c r="B19" s="19"/>
      <c r="C19" s="17"/>
      <c r="D19" s="17"/>
      <c r="E19" s="17"/>
      <c r="F19" s="17"/>
      <c r="G19" s="17"/>
      <c r="H19" s="17"/>
      <c r="I19" s="17"/>
      <c r="J19" s="17"/>
      <c r="K19" s="17"/>
    </row>
    <row r="20" spans="1:11" x14ac:dyDescent="0.2">
      <c r="A20" s="20" t="s">
        <v>76</v>
      </c>
      <c r="D20" s="17"/>
      <c r="E20" s="17"/>
      <c r="F20" s="17"/>
      <c r="G20" s="17"/>
      <c r="H20" s="17"/>
      <c r="I20" s="17"/>
      <c r="J20" s="17"/>
      <c r="K20" s="17"/>
    </row>
    <row r="21" spans="1:11" ht="12.6" customHeight="1" x14ac:dyDescent="0.2">
      <c r="A21" s="20" t="s">
        <v>77</v>
      </c>
      <c r="D21" s="17"/>
      <c r="E21" s="17"/>
      <c r="F21" s="17"/>
      <c r="G21" s="17"/>
      <c r="H21" s="17"/>
      <c r="I21" s="17"/>
      <c r="J21" s="17"/>
      <c r="K21" s="17"/>
    </row>
    <row r="22" spans="1:11" ht="12.6" customHeight="1" x14ac:dyDescent="0.2">
      <c r="A22" s="20" t="s">
        <v>78</v>
      </c>
      <c r="D22" s="17"/>
      <c r="E22" s="17"/>
      <c r="F22" s="17"/>
      <c r="G22" s="17"/>
      <c r="H22" s="17"/>
      <c r="I22" s="17"/>
      <c r="J22" s="17"/>
      <c r="K22" s="17"/>
    </row>
    <row r="23" spans="1:11" ht="12.6" customHeight="1" x14ac:dyDescent="0.2">
      <c r="A23" s="20" t="s">
        <v>79</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80</v>
      </c>
      <c r="B25" s="13"/>
      <c r="C25" s="13"/>
      <c r="D25" s="13"/>
      <c r="E25" s="13"/>
      <c r="F25" s="13"/>
      <c r="G25" s="17"/>
      <c r="H25" s="17"/>
      <c r="I25" s="17"/>
      <c r="J25" s="17"/>
      <c r="K25" s="17"/>
    </row>
    <row r="26" spans="1:11" ht="12.75" hidden="1" customHeight="1" x14ac:dyDescent="0.2">
      <c r="A26" s="11" t="s">
        <v>81</v>
      </c>
      <c r="B26" s="4"/>
      <c r="C26" s="4"/>
      <c r="D26" s="11"/>
      <c r="E26" s="11"/>
      <c r="F26" s="11"/>
      <c r="G26" s="17"/>
      <c r="H26" s="17"/>
      <c r="I26" s="17"/>
      <c r="J26" s="17"/>
      <c r="K26" s="17"/>
    </row>
    <row r="27" spans="1:11" hidden="1" x14ac:dyDescent="0.2">
      <c r="A27" s="10" t="s">
        <v>82</v>
      </c>
      <c r="B27" s="10"/>
      <c r="C27" s="10"/>
      <c r="D27" s="10"/>
      <c r="E27" s="10"/>
      <c r="F27" s="10"/>
      <c r="G27" s="17"/>
      <c r="H27" s="17"/>
      <c r="I27" s="17"/>
      <c r="J27" s="17"/>
      <c r="K27" s="17"/>
    </row>
    <row r="28" spans="1:11" hidden="1" x14ac:dyDescent="0.2">
      <c r="A28" s="10" t="s">
        <v>83</v>
      </c>
      <c r="B28" s="10"/>
      <c r="C28" s="10"/>
      <c r="D28" s="10"/>
      <c r="E28" s="10"/>
      <c r="F28" s="10"/>
      <c r="G28" s="17"/>
      <c r="H28" s="17"/>
      <c r="I28" s="17"/>
      <c r="J28" s="17"/>
      <c r="K28" s="17"/>
    </row>
    <row r="29" spans="1:11" hidden="1" x14ac:dyDescent="0.2">
      <c r="A29" s="11" t="s">
        <v>84</v>
      </c>
      <c r="B29" s="11"/>
      <c r="C29" s="11"/>
      <c r="D29" s="11"/>
      <c r="E29" s="11"/>
      <c r="F29" s="11"/>
      <c r="G29" s="17"/>
      <c r="H29" s="17"/>
      <c r="I29" s="17"/>
      <c r="J29" s="17"/>
      <c r="K29" s="17"/>
    </row>
    <row r="30" spans="1:11" hidden="1" x14ac:dyDescent="0.2">
      <c r="A30" s="11" t="s">
        <v>85</v>
      </c>
      <c r="B30" s="11"/>
      <c r="C30" s="11"/>
      <c r="D30" s="11"/>
      <c r="E30" s="11"/>
      <c r="F30" s="11"/>
      <c r="G30" s="17"/>
      <c r="H30" s="17"/>
      <c r="I30" s="17"/>
      <c r="J30" s="17"/>
      <c r="K30" s="17"/>
    </row>
    <row r="31" spans="1:11" hidden="1" x14ac:dyDescent="0.2">
      <c r="A31" s="10" t="s">
        <v>86</v>
      </c>
      <c r="B31" s="10"/>
      <c r="C31" s="10"/>
      <c r="D31" s="10"/>
      <c r="E31" s="10"/>
      <c r="F31" s="10"/>
      <c r="G31" s="17"/>
      <c r="H31" s="17"/>
      <c r="I31" s="17"/>
      <c r="J31" s="17"/>
      <c r="K31" s="17"/>
    </row>
    <row r="32" spans="1:11" hidden="1" x14ac:dyDescent="0.2">
      <c r="A32" s="10" t="s">
        <v>87</v>
      </c>
      <c r="B32" s="10"/>
      <c r="C32" s="10"/>
      <c r="D32" s="10"/>
      <c r="E32" s="10"/>
      <c r="F32" s="10"/>
      <c r="G32" s="17"/>
      <c r="H32" s="17"/>
      <c r="I32" s="17"/>
      <c r="J32" s="17"/>
      <c r="K32" s="17"/>
    </row>
    <row r="33" spans="1:11" hidden="1" x14ac:dyDescent="0.2">
      <c r="A33" s="10" t="s">
        <v>88</v>
      </c>
      <c r="B33" s="10"/>
      <c r="C33" s="10"/>
      <c r="D33" s="10"/>
      <c r="E33" s="10"/>
      <c r="F33" s="10"/>
      <c r="G33" s="17"/>
      <c r="H33" s="17"/>
      <c r="I33" s="17"/>
      <c r="J33" s="17"/>
      <c r="K33" s="17"/>
    </row>
    <row r="34" spans="1:11" hidden="1" x14ac:dyDescent="0.2">
      <c r="A34" s="11" t="s">
        <v>89</v>
      </c>
      <c r="B34" s="11"/>
      <c r="C34" s="11"/>
      <c r="D34" s="11"/>
      <c r="E34" s="11"/>
      <c r="F34" s="11"/>
      <c r="G34" s="17"/>
      <c r="H34" s="17"/>
      <c r="I34" s="17"/>
      <c r="J34" s="17"/>
      <c r="K34" s="17"/>
    </row>
    <row r="35" spans="1:11" hidden="1" x14ac:dyDescent="0.2">
      <c r="A35" s="11" t="s">
        <v>90</v>
      </c>
      <c r="B35" s="11"/>
      <c r="C35" s="11"/>
      <c r="D35" s="11"/>
      <c r="E35" s="11"/>
      <c r="F35" s="11"/>
      <c r="G35" s="17"/>
      <c r="H35" s="17"/>
      <c r="I35" s="17"/>
      <c r="J35" s="17"/>
      <c r="K35" s="17"/>
    </row>
    <row r="36" spans="1:11" hidden="1" x14ac:dyDescent="0.2">
      <c r="A36" s="10" t="s">
        <v>59</v>
      </c>
      <c r="B36" s="63"/>
      <c r="C36" s="63"/>
      <c r="D36" s="63"/>
      <c r="E36" s="63"/>
      <c r="F36" s="63"/>
      <c r="G36" s="17"/>
      <c r="H36" s="17"/>
      <c r="I36" s="17"/>
      <c r="J36" s="17"/>
      <c r="K36" s="17"/>
    </row>
    <row r="37" spans="1:11" hidden="1" x14ac:dyDescent="0.2">
      <c r="A37" s="10" t="s">
        <v>91</v>
      </c>
      <c r="B37" s="63"/>
      <c r="C37" s="63"/>
      <c r="D37" s="63"/>
      <c r="E37" s="63"/>
      <c r="F37" s="63"/>
      <c r="G37" s="17"/>
      <c r="H37" s="17"/>
      <c r="I37" s="17"/>
      <c r="J37" s="17"/>
      <c r="K37" s="17"/>
    </row>
    <row r="38" spans="1:11" hidden="1" x14ac:dyDescent="0.2">
      <c r="A38" s="10" t="s">
        <v>61</v>
      </c>
      <c r="B38" s="63"/>
      <c r="C38" s="63"/>
      <c r="D38" s="63"/>
      <c r="E38" s="63"/>
      <c r="F38" s="63"/>
      <c r="G38" s="17"/>
      <c r="H38" s="17"/>
      <c r="I38" s="17"/>
      <c r="J38" s="17"/>
      <c r="K38" s="17"/>
    </row>
    <row r="39" spans="1:11" hidden="1" x14ac:dyDescent="0.2">
      <c r="A39" s="11" t="s">
        <v>92</v>
      </c>
      <c r="B39" s="4"/>
      <c r="C39" s="4"/>
      <c r="D39" s="4"/>
      <c r="E39" s="4"/>
      <c r="F39" s="4"/>
      <c r="G39" s="17"/>
      <c r="H39" s="17"/>
      <c r="I39" s="17"/>
      <c r="J39" s="17"/>
      <c r="K39" s="17"/>
    </row>
    <row r="40" spans="1:11" hidden="1" x14ac:dyDescent="0.2">
      <c r="A40" s="4" t="s">
        <v>93</v>
      </c>
      <c r="B40" s="4"/>
      <c r="C40" s="4"/>
      <c r="D40" s="4"/>
      <c r="E40" s="4"/>
      <c r="F40" s="4"/>
      <c r="G40" s="17"/>
      <c r="H40" s="17"/>
      <c r="I40" s="17"/>
      <c r="J40" s="17"/>
      <c r="K40" s="17"/>
    </row>
    <row r="41" spans="1:11" hidden="1" x14ac:dyDescent="0.2">
      <c r="A41" s="4" t="s">
        <v>94</v>
      </c>
      <c r="B41" s="4"/>
      <c r="C41" s="4"/>
      <c r="D41" s="4"/>
      <c r="E41" s="4"/>
      <c r="F41" s="4"/>
      <c r="G41" s="17"/>
      <c r="H41" s="17"/>
      <c r="I41" s="17"/>
      <c r="J41" s="17"/>
      <c r="K41" s="17"/>
    </row>
    <row r="42" spans="1:11" hidden="1" x14ac:dyDescent="0.2">
      <c r="A42" s="4" t="s">
        <v>95</v>
      </c>
      <c r="B42" s="4"/>
      <c r="C42" s="4"/>
      <c r="D42" s="4"/>
      <c r="E42" s="4"/>
      <c r="F42" s="4"/>
      <c r="G42" s="17"/>
      <c r="H42" s="17"/>
      <c r="I42" s="17"/>
      <c r="J42" s="17"/>
      <c r="K42" s="17"/>
    </row>
    <row r="43" spans="1:11" hidden="1" x14ac:dyDescent="0.2">
      <c r="A43" s="4" t="s">
        <v>96</v>
      </c>
      <c r="B43" s="4"/>
      <c r="C43" s="4"/>
      <c r="D43" s="4"/>
      <c r="E43" s="4"/>
      <c r="F43" s="4"/>
      <c r="G43" s="17"/>
      <c r="H43" s="17"/>
      <c r="I43" s="17"/>
      <c r="J43" s="17"/>
      <c r="K43" s="17"/>
    </row>
    <row r="44" spans="1:11" hidden="1" x14ac:dyDescent="0.2">
      <c r="A44" s="4" t="s">
        <v>97</v>
      </c>
      <c r="B44" s="4"/>
      <c r="C44" s="4"/>
      <c r="D44" s="4"/>
      <c r="E44" s="4"/>
      <c r="F44" s="4"/>
      <c r="G44" s="17"/>
      <c r="H44" s="17"/>
      <c r="I44" s="17"/>
      <c r="J44" s="17"/>
      <c r="K44" s="17"/>
    </row>
    <row r="45" spans="1:11" hidden="1" x14ac:dyDescent="0.2">
      <c r="A45" s="64" t="s">
        <v>98</v>
      </c>
      <c r="B45" s="63"/>
      <c r="C45" s="63"/>
      <c r="D45" s="63"/>
      <c r="E45" s="63"/>
      <c r="F45" s="63"/>
      <c r="G45" s="17"/>
      <c r="H45" s="17"/>
      <c r="I45" s="17"/>
      <c r="J45" s="17"/>
      <c r="K45" s="17"/>
    </row>
    <row r="46" spans="1:11" hidden="1" x14ac:dyDescent="0.2">
      <c r="A46" s="63" t="s">
        <v>99</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100</v>
      </c>
      <c r="B48" s="63"/>
      <c r="C48" s="63"/>
      <c r="D48" s="63"/>
      <c r="E48" s="63"/>
      <c r="F48" s="63"/>
      <c r="G48" s="17"/>
      <c r="H48" s="17"/>
      <c r="I48" s="17"/>
      <c r="J48" s="17"/>
      <c r="K48" s="17"/>
    </row>
    <row r="49" spans="1:11" ht="25.5" hidden="1" x14ac:dyDescent="0.2">
      <c r="A49" s="81" t="s">
        <v>101</v>
      </c>
      <c r="B49" s="63"/>
      <c r="C49" s="63"/>
      <c r="D49" s="63"/>
      <c r="E49" s="63"/>
      <c r="F49" s="63"/>
      <c r="G49" s="17"/>
      <c r="H49" s="17"/>
      <c r="I49" s="17"/>
      <c r="J49" s="17"/>
      <c r="K49" s="17"/>
    </row>
    <row r="50" spans="1:11" ht="25.5" hidden="1" x14ac:dyDescent="0.2">
      <c r="A50" s="82" t="s">
        <v>102</v>
      </c>
      <c r="B50" s="4"/>
      <c r="C50" s="4"/>
      <c r="D50" s="4"/>
      <c r="E50" s="4"/>
      <c r="F50" s="4"/>
      <c r="G50" s="17"/>
      <c r="H50" s="17"/>
      <c r="I50" s="17"/>
      <c r="J50" s="17"/>
      <c r="K50" s="17"/>
    </row>
    <row r="51" spans="1:11" ht="25.5" hidden="1" x14ac:dyDescent="0.2">
      <c r="A51" s="82" t="s">
        <v>103</v>
      </c>
      <c r="B51" s="4"/>
      <c r="C51" s="4"/>
      <c r="D51" s="4"/>
      <c r="E51" s="4"/>
      <c r="F51" s="4"/>
      <c r="G51" s="17"/>
      <c r="H51" s="17"/>
      <c r="I51" s="17"/>
      <c r="J51" s="17"/>
      <c r="K51" s="17"/>
    </row>
    <row r="52" spans="1:11" ht="38.25" hidden="1" x14ac:dyDescent="0.2">
      <c r="A52" s="82" t="s">
        <v>104</v>
      </c>
      <c r="B52" s="74"/>
      <c r="C52" s="74"/>
      <c r="D52" s="74"/>
      <c r="E52" s="11"/>
      <c r="F52" s="11"/>
      <c r="G52" s="17"/>
      <c r="H52" s="17"/>
      <c r="I52" s="17"/>
      <c r="J52" s="17"/>
      <c r="K52" s="17"/>
    </row>
    <row r="53" spans="1:11" hidden="1" x14ac:dyDescent="0.2">
      <c r="A53" s="79" t="s">
        <v>105</v>
      </c>
      <c r="B53" s="73"/>
      <c r="C53" s="73"/>
      <c r="D53" s="73"/>
      <c r="E53" s="10"/>
      <c r="F53" s="10" t="b">
        <v>1</v>
      </c>
      <c r="G53" s="17"/>
      <c r="H53" s="17"/>
      <c r="I53" s="17"/>
      <c r="J53" s="17"/>
      <c r="K53" s="17"/>
    </row>
    <row r="54" spans="1:11" hidden="1" x14ac:dyDescent="0.2">
      <c r="A54" s="80" t="s">
        <v>106</v>
      </c>
      <c r="B54" s="79"/>
      <c r="C54" s="79"/>
      <c r="D54" s="79"/>
      <c r="E54" s="10"/>
      <c r="F54" s="10" t="b">
        <v>0</v>
      </c>
      <c r="G54" s="17"/>
      <c r="H54" s="17"/>
      <c r="I54" s="17"/>
      <c r="J54" s="17"/>
      <c r="K54" s="17"/>
    </row>
    <row r="55" spans="1:11" hidden="1" x14ac:dyDescent="0.2">
      <c r="A55" s="83"/>
      <c r="B55" s="75">
        <f>COUNT(Travel!B12:B21)</f>
        <v>0</v>
      </c>
      <c r="C55" s="75"/>
      <c r="D55" s="75">
        <f>COUNTIF(Travel!D12:D21,"*")</f>
        <v>0</v>
      </c>
      <c r="E55" s="76"/>
      <c r="F55" s="76" t="b">
        <f>MIN(B55,D55)=MAX(B55,D55)</f>
        <v>1</v>
      </c>
      <c r="G55" s="17"/>
      <c r="H55" s="17"/>
      <c r="I55" s="17"/>
      <c r="J55" s="17"/>
      <c r="K55" s="17"/>
    </row>
    <row r="56" spans="1:11" hidden="1" x14ac:dyDescent="0.2">
      <c r="A56" s="83" t="s">
        <v>107</v>
      </c>
      <c r="B56" s="75">
        <f>COUNT(Travel!B26:B128)</f>
        <v>90</v>
      </c>
      <c r="C56" s="75"/>
      <c r="D56" s="75">
        <f>COUNTIF(Travel!D26:D128,"*")</f>
        <v>89</v>
      </c>
      <c r="E56" s="76"/>
      <c r="F56" s="76" t="b">
        <f>MIN(B56,D56)=MAX(B56,D56)</f>
        <v>0</v>
      </c>
    </row>
    <row r="57" spans="1:11" hidden="1" x14ac:dyDescent="0.2">
      <c r="A57" s="84"/>
      <c r="B57" s="75">
        <f>COUNT(Travel!B133:B158)</f>
        <v>18</v>
      </c>
      <c r="C57" s="75"/>
      <c r="D57" s="75">
        <f>COUNTIF(Travel!D133:D158,"*")</f>
        <v>18</v>
      </c>
      <c r="E57" s="76"/>
      <c r="F57" s="76" t="b">
        <f>MIN(B57,D57)=MAX(B57,D57)</f>
        <v>1</v>
      </c>
    </row>
    <row r="58" spans="1:11" hidden="1" x14ac:dyDescent="0.2">
      <c r="A58" s="85" t="s">
        <v>108</v>
      </c>
      <c r="B58" s="77">
        <f>COUNT(Hospitality!B11:B27)</f>
        <v>10</v>
      </c>
      <c r="C58" s="77"/>
      <c r="D58" s="77">
        <f>COUNTIF(Hospitality!D11:D27,"*")</f>
        <v>10</v>
      </c>
      <c r="E58" s="78"/>
      <c r="F58" s="78" t="b">
        <f>MIN(B58,D58)=MAX(B58,D58)</f>
        <v>1</v>
      </c>
    </row>
    <row r="59" spans="1:11" hidden="1" x14ac:dyDescent="0.2">
      <c r="A59" s="86" t="s">
        <v>109</v>
      </c>
      <c r="B59" s="76">
        <f>COUNT('All other expenses'!B11:B43)</f>
        <v>18</v>
      </c>
      <c r="C59" s="76"/>
      <c r="D59" s="76">
        <f>COUNTIF('All other expenses'!D11:D43,"*")</f>
        <v>18</v>
      </c>
      <c r="E59" s="76"/>
      <c r="F59" s="76" t="b">
        <f>MIN(B59,D59)=MAX(B59,D59)</f>
        <v>1</v>
      </c>
    </row>
    <row r="60" spans="1:11" hidden="1" x14ac:dyDescent="0.2">
      <c r="A60" s="85" t="s">
        <v>110</v>
      </c>
      <c r="B60" s="77">
        <f>COUNTIF('Gifts and benefits'!B11:B16,"*")</f>
        <v>2</v>
      </c>
      <c r="C60" s="77">
        <f>COUNTIF('Gifts and benefits'!C11:C16,"*")</f>
        <v>2</v>
      </c>
      <c r="D60" s="77"/>
      <c r="E60" s="77">
        <f>COUNTA('Gifts and benefits'!E11:E16)</f>
        <v>2</v>
      </c>
      <c r="F60" s="78"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8"/>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34" t="s">
        <v>111</v>
      </c>
      <c r="B1" s="134"/>
      <c r="C1" s="134"/>
      <c r="D1" s="134"/>
      <c r="E1" s="134"/>
    </row>
    <row r="2" spans="1:6" ht="21" customHeight="1" x14ac:dyDescent="0.2">
      <c r="A2" s="3" t="s">
        <v>112</v>
      </c>
      <c r="B2" s="133" t="str">
        <f>'Summary and sign-off'!B2:F2</f>
        <v>Retirement Commissioner</v>
      </c>
      <c r="C2" s="133"/>
      <c r="D2" s="133"/>
      <c r="E2" s="133"/>
    </row>
    <row r="3" spans="1:6" ht="31.5" x14ac:dyDescent="0.2">
      <c r="A3" s="3" t="s">
        <v>113</v>
      </c>
      <c r="B3" s="133" t="str">
        <f>'Summary and sign-off'!B3:F3</f>
        <v>Jane Wrightson</v>
      </c>
      <c r="C3" s="133"/>
      <c r="D3" s="133"/>
      <c r="E3" s="133"/>
    </row>
    <row r="4" spans="1:6" ht="21" customHeight="1" x14ac:dyDescent="0.2">
      <c r="A4" s="3" t="s">
        <v>114</v>
      </c>
      <c r="B4" s="133">
        <f>'Summary and sign-off'!B4:F4</f>
        <v>45474</v>
      </c>
      <c r="C4" s="133"/>
      <c r="D4" s="133"/>
      <c r="E4" s="133"/>
    </row>
    <row r="5" spans="1:6" ht="21" customHeight="1" x14ac:dyDescent="0.2">
      <c r="A5" s="3" t="s">
        <v>115</v>
      </c>
      <c r="B5" s="133">
        <f>'Summary and sign-off'!B5:F5</f>
        <v>45838</v>
      </c>
      <c r="C5" s="133"/>
      <c r="D5" s="133"/>
      <c r="E5" s="133"/>
    </row>
    <row r="6" spans="1:6" ht="21" customHeight="1" x14ac:dyDescent="0.2">
      <c r="A6" s="3" t="s">
        <v>116</v>
      </c>
      <c r="B6" s="132" t="s">
        <v>83</v>
      </c>
      <c r="C6" s="132"/>
      <c r="D6" s="132"/>
      <c r="E6" s="132"/>
    </row>
    <row r="7" spans="1:6" ht="21" customHeight="1" x14ac:dyDescent="0.2">
      <c r="A7" s="3" t="s">
        <v>57</v>
      </c>
      <c r="B7" s="132" t="s">
        <v>85</v>
      </c>
      <c r="C7" s="132"/>
      <c r="D7" s="132"/>
      <c r="E7" s="132"/>
    </row>
    <row r="8" spans="1:6" ht="35.25" customHeight="1" x14ac:dyDescent="0.25">
      <c r="A8" s="146" t="s">
        <v>160</v>
      </c>
      <c r="B8" s="146"/>
      <c r="C8" s="147"/>
      <c r="D8" s="147"/>
      <c r="E8" s="147"/>
      <c r="F8" s="27"/>
    </row>
    <row r="9" spans="1:6" ht="35.25" customHeight="1" x14ac:dyDescent="0.25">
      <c r="A9" s="144" t="s">
        <v>161</v>
      </c>
      <c r="B9" s="145"/>
      <c r="C9" s="145"/>
      <c r="D9" s="145"/>
      <c r="E9" s="145"/>
      <c r="F9" s="27"/>
    </row>
    <row r="10" spans="1:6" ht="27" customHeight="1" x14ac:dyDescent="0.2">
      <c r="A10" s="24" t="s">
        <v>162</v>
      </c>
      <c r="B10" s="24" t="s">
        <v>64</v>
      </c>
      <c r="C10" s="24" t="s">
        <v>163</v>
      </c>
      <c r="D10" s="24" t="s">
        <v>164</v>
      </c>
      <c r="E10" s="24" t="s">
        <v>124</v>
      </c>
      <c r="F10" s="20"/>
    </row>
    <row r="11" spans="1:6" s="2" customFormat="1" x14ac:dyDescent="0.2">
      <c r="A11" s="116"/>
      <c r="B11" s="113"/>
      <c r="C11" s="117"/>
      <c r="D11" s="117"/>
      <c r="E11" s="118"/>
    </row>
    <row r="12" spans="1:6" s="2" customFormat="1" x14ac:dyDescent="0.2">
      <c r="A12" s="112">
        <v>45504</v>
      </c>
      <c r="B12" s="113">
        <v>55.26</v>
      </c>
      <c r="C12" s="117" t="s">
        <v>228</v>
      </c>
      <c r="D12" s="117" t="s">
        <v>165</v>
      </c>
      <c r="E12" s="118" t="s">
        <v>132</v>
      </c>
    </row>
    <row r="13" spans="1:6" s="2" customFormat="1" x14ac:dyDescent="0.2">
      <c r="A13" s="112"/>
      <c r="B13" s="113"/>
      <c r="C13" s="117"/>
      <c r="D13" s="117"/>
      <c r="E13" s="118"/>
    </row>
    <row r="14" spans="1:6" s="2" customFormat="1" x14ac:dyDescent="0.2">
      <c r="A14" s="112">
        <v>45510</v>
      </c>
      <c r="B14" s="113">
        <v>69.569999999999993</v>
      </c>
      <c r="C14" s="117" t="s">
        <v>229</v>
      </c>
      <c r="D14" s="117" t="s">
        <v>166</v>
      </c>
      <c r="E14" s="118" t="s">
        <v>135</v>
      </c>
    </row>
    <row r="15" spans="1:6" s="2" customFormat="1" x14ac:dyDescent="0.2">
      <c r="A15" s="112">
        <v>45512</v>
      </c>
      <c r="B15" s="113">
        <v>13.91</v>
      </c>
      <c r="C15" s="117" t="s">
        <v>230</v>
      </c>
      <c r="D15" s="117" t="s">
        <v>210</v>
      </c>
      <c r="E15" s="118" t="s">
        <v>135</v>
      </c>
    </row>
    <row r="16" spans="1:6" s="2" customFormat="1" x14ac:dyDescent="0.2">
      <c r="A16" s="112"/>
      <c r="B16" s="113"/>
      <c r="C16" s="117"/>
      <c r="D16" s="117"/>
      <c r="E16" s="118"/>
    </row>
    <row r="17" spans="1:8" s="2" customFormat="1" x14ac:dyDescent="0.2">
      <c r="A17" s="112">
        <v>45544</v>
      </c>
      <c r="B17" s="113">
        <v>48.09</v>
      </c>
      <c r="C17" s="117" t="s">
        <v>231</v>
      </c>
      <c r="D17" s="117" t="s">
        <v>166</v>
      </c>
      <c r="E17" s="118" t="s">
        <v>135</v>
      </c>
    </row>
    <row r="18" spans="1:8" s="2" customFormat="1" x14ac:dyDescent="0.2">
      <c r="A18" s="112"/>
      <c r="B18" s="113"/>
      <c r="C18" s="117"/>
      <c r="D18" s="117"/>
      <c r="E18" s="118"/>
    </row>
    <row r="19" spans="1:8" s="2" customFormat="1" x14ac:dyDescent="0.2">
      <c r="A19" s="112">
        <v>45600</v>
      </c>
      <c r="B19" s="113">
        <v>37.39</v>
      </c>
      <c r="C19" s="117" t="s">
        <v>232</v>
      </c>
      <c r="D19" s="117" t="s">
        <v>167</v>
      </c>
      <c r="E19" s="118" t="s">
        <v>168</v>
      </c>
    </row>
    <row r="20" spans="1:8" s="2" customFormat="1" x14ac:dyDescent="0.2">
      <c r="A20" s="112">
        <v>45601</v>
      </c>
      <c r="B20" s="113">
        <v>128.97</v>
      </c>
      <c r="C20" s="117" t="s">
        <v>236</v>
      </c>
      <c r="D20" s="117" t="s">
        <v>166</v>
      </c>
      <c r="E20" s="118" t="s">
        <v>135</v>
      </c>
    </row>
    <row r="21" spans="1:8" s="2" customFormat="1" x14ac:dyDescent="0.2">
      <c r="A21" s="112"/>
      <c r="B21" s="113"/>
      <c r="C21" s="117"/>
      <c r="D21" s="117"/>
      <c r="E21" s="118"/>
    </row>
    <row r="22" spans="1:8" s="2" customFormat="1" x14ac:dyDescent="0.2">
      <c r="A22" s="116">
        <v>45790</v>
      </c>
      <c r="B22" s="113">
        <v>88.7</v>
      </c>
      <c r="C22" s="116" t="s">
        <v>233</v>
      </c>
      <c r="D22" s="116" t="s">
        <v>167</v>
      </c>
      <c r="E22" s="118" t="s">
        <v>135</v>
      </c>
      <c r="G22" s="116"/>
      <c r="H22" s="116"/>
    </row>
    <row r="23" spans="1:8" s="2" customFormat="1" x14ac:dyDescent="0.2">
      <c r="A23" s="116">
        <v>45796</v>
      </c>
      <c r="B23" s="113">
        <v>21.74</v>
      </c>
      <c r="C23" s="117" t="s">
        <v>234</v>
      </c>
      <c r="D23" s="117" t="s">
        <v>167</v>
      </c>
      <c r="E23" s="118" t="s">
        <v>135</v>
      </c>
    </row>
    <row r="24" spans="1:8" s="2" customFormat="1" x14ac:dyDescent="0.2">
      <c r="A24" s="116">
        <v>45797</v>
      </c>
      <c r="B24" s="113">
        <v>92.7</v>
      </c>
      <c r="C24" s="117" t="s">
        <v>228</v>
      </c>
      <c r="D24" s="117" t="s">
        <v>166</v>
      </c>
      <c r="E24" s="118" t="s">
        <v>132</v>
      </c>
    </row>
    <row r="25" spans="1:8" s="2" customFormat="1" x14ac:dyDescent="0.2">
      <c r="A25" s="116">
        <v>45804</v>
      </c>
      <c r="B25" s="113">
        <v>100.87</v>
      </c>
      <c r="C25" s="117" t="s">
        <v>235</v>
      </c>
      <c r="D25" s="117" t="s">
        <v>166</v>
      </c>
      <c r="E25" s="118" t="s">
        <v>135</v>
      </c>
    </row>
    <row r="26" spans="1:8" s="2" customFormat="1" x14ac:dyDescent="0.2">
      <c r="A26" s="116"/>
      <c r="B26" s="116"/>
      <c r="C26" s="116"/>
      <c r="D26" s="116"/>
      <c r="E26" s="116"/>
    </row>
    <row r="27" spans="1:8" s="2" customFormat="1" ht="11.25" hidden="1" customHeight="1" x14ac:dyDescent="0.2">
      <c r="A27" s="96"/>
      <c r="B27" s="95"/>
      <c r="C27" s="97"/>
      <c r="D27" s="97"/>
      <c r="E27" s="98"/>
    </row>
    <row r="28" spans="1:8" ht="34.5" customHeight="1" x14ac:dyDescent="0.2">
      <c r="A28" s="53" t="s">
        <v>169</v>
      </c>
      <c r="B28" s="62">
        <f>SUM(B11:B27)</f>
        <v>657.19999999999993</v>
      </c>
      <c r="C28" s="70" t="str">
        <f>IF(SUBTOTAL(3,B11:B27)=SUBTOTAL(103,B11:B27),'Summary and sign-off'!$A$48,'Summary and sign-off'!$A$49)</f>
        <v>Check - there are no hidden rows with data</v>
      </c>
      <c r="D28" s="138" t="str">
        <f>IF('Summary and sign-off'!F58='Summary and sign-off'!F54,'Summary and sign-off'!A51,'Summary and sign-off'!A50)</f>
        <v>Check - each entry provides sufficient information</v>
      </c>
      <c r="E28" s="138"/>
      <c r="F28" s="2"/>
    </row>
    <row r="29" spans="1:8" x14ac:dyDescent="0.2">
      <c r="A29" s="18"/>
      <c r="B29" s="17"/>
      <c r="C29" s="17"/>
      <c r="D29" s="17"/>
      <c r="E29" s="17"/>
    </row>
    <row r="30" spans="1:8" x14ac:dyDescent="0.2">
      <c r="A30" s="18" t="s">
        <v>75</v>
      </c>
      <c r="B30" s="19"/>
      <c r="C30" s="17"/>
      <c r="D30" s="17"/>
      <c r="E30" s="17"/>
    </row>
    <row r="31" spans="1:8" ht="12.75" customHeight="1" x14ac:dyDescent="0.2">
      <c r="A31" s="20" t="s">
        <v>170</v>
      </c>
      <c r="B31" s="20"/>
      <c r="C31" s="20"/>
      <c r="D31" s="20"/>
      <c r="E31" s="20"/>
    </row>
    <row r="32" spans="1:8" x14ac:dyDescent="0.2">
      <c r="A32" s="20" t="s">
        <v>171</v>
      </c>
      <c r="B32" s="20"/>
      <c r="C32" s="28"/>
      <c r="D32" s="28"/>
      <c r="E32" s="28"/>
    </row>
    <row r="33" spans="1:6" x14ac:dyDescent="0.2">
      <c r="A33" s="20" t="s">
        <v>81</v>
      </c>
      <c r="B33" s="19"/>
      <c r="C33" s="17"/>
      <c r="D33" s="17"/>
      <c r="E33" s="17"/>
      <c r="F33" s="17"/>
    </row>
    <row r="34" spans="1:6" x14ac:dyDescent="0.2">
      <c r="A34" s="20" t="s">
        <v>172</v>
      </c>
      <c r="B34" s="20"/>
      <c r="C34" s="28"/>
      <c r="D34" s="28"/>
      <c r="E34" s="28"/>
    </row>
    <row r="35" spans="1:6" ht="12.75" customHeight="1" x14ac:dyDescent="0.2">
      <c r="A35" s="20" t="s">
        <v>173</v>
      </c>
      <c r="B35" s="20"/>
      <c r="C35" s="22"/>
      <c r="D35" s="22"/>
      <c r="E35" s="22"/>
    </row>
    <row r="36" spans="1:6" x14ac:dyDescent="0.2">
      <c r="A36" s="17"/>
      <c r="B36" s="17"/>
      <c r="C36" s="17"/>
      <c r="D36" s="17"/>
      <c r="E36" s="17"/>
    </row>
    <row r="37" spans="1:6" x14ac:dyDescent="0.2"/>
    <row r="38" spans="1:6" x14ac:dyDescent="0.2"/>
  </sheetData>
  <sheetProtection sheet="1" formatCells="0" insertRows="0" deleteRows="0"/>
  <mergeCells count="10">
    <mergeCell ref="D28:E28"/>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7"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1 A23:A26"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B11:B21 B23:B27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61"/>
  <sheetViews>
    <sheetView zoomScaleNormal="100" workbookViewId="0">
      <selection activeCell="B42" sqref="B42"/>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34" t="s">
        <v>111</v>
      </c>
      <c r="B1" s="134"/>
      <c r="C1" s="134"/>
      <c r="D1" s="134"/>
      <c r="E1" s="134"/>
    </row>
    <row r="2" spans="1:6" ht="21" customHeight="1" x14ac:dyDescent="0.2">
      <c r="A2" s="3" t="s">
        <v>112</v>
      </c>
      <c r="B2" s="133" t="str">
        <f>'Summary and sign-off'!B2:F2</f>
        <v>Retirement Commissioner</v>
      </c>
      <c r="C2" s="133"/>
      <c r="D2" s="133"/>
      <c r="E2" s="133"/>
    </row>
    <row r="3" spans="1:6" ht="31.5" x14ac:dyDescent="0.2">
      <c r="A3" s="3" t="s">
        <v>174</v>
      </c>
      <c r="B3" s="133" t="str">
        <f>'Summary and sign-off'!B3:F3</f>
        <v>Jane Wrightson</v>
      </c>
      <c r="C3" s="133"/>
      <c r="D3" s="133"/>
      <c r="E3" s="133"/>
    </row>
    <row r="4" spans="1:6" ht="21" customHeight="1" x14ac:dyDescent="0.2">
      <c r="A4" s="3" t="s">
        <v>114</v>
      </c>
      <c r="B4" s="133">
        <f>'Summary and sign-off'!B4:F4</f>
        <v>45474</v>
      </c>
      <c r="C4" s="133"/>
      <c r="D4" s="133"/>
      <c r="E4" s="133"/>
    </row>
    <row r="5" spans="1:6" ht="21" customHeight="1" x14ac:dyDescent="0.2">
      <c r="A5" s="3" t="s">
        <v>115</v>
      </c>
      <c r="B5" s="133">
        <f>'Summary and sign-off'!B5:F5</f>
        <v>45838</v>
      </c>
      <c r="C5" s="133"/>
      <c r="D5" s="133"/>
      <c r="E5" s="133"/>
    </row>
    <row r="6" spans="1:6" ht="21" customHeight="1" x14ac:dyDescent="0.2">
      <c r="A6" s="3" t="s">
        <v>116</v>
      </c>
      <c r="B6" s="132" t="s">
        <v>83</v>
      </c>
      <c r="C6" s="132"/>
      <c r="D6" s="132"/>
      <c r="E6" s="132"/>
      <c r="F6" s="23"/>
    </row>
    <row r="7" spans="1:6" ht="21" customHeight="1" x14ac:dyDescent="0.2">
      <c r="A7" s="3" t="s">
        <v>57</v>
      </c>
      <c r="B7" s="132" t="s">
        <v>85</v>
      </c>
      <c r="C7" s="132"/>
      <c r="D7" s="132"/>
      <c r="E7" s="132"/>
      <c r="F7" s="23"/>
    </row>
    <row r="8" spans="1:6" ht="35.25" customHeight="1" x14ac:dyDescent="0.2">
      <c r="A8" s="150" t="s">
        <v>175</v>
      </c>
      <c r="B8" s="150"/>
      <c r="C8" s="147"/>
      <c r="D8" s="147"/>
      <c r="E8" s="147"/>
    </row>
    <row r="9" spans="1:6" ht="35.25" customHeight="1" x14ac:dyDescent="0.2">
      <c r="A9" s="148" t="s">
        <v>176</v>
      </c>
      <c r="B9" s="149"/>
      <c r="C9" s="149"/>
      <c r="D9" s="149"/>
      <c r="E9" s="149"/>
    </row>
    <row r="10" spans="1:6" ht="27" customHeight="1" x14ac:dyDescent="0.2">
      <c r="A10" s="24" t="s">
        <v>120</v>
      </c>
      <c r="B10" s="24" t="s">
        <v>64</v>
      </c>
      <c r="C10" s="24" t="s">
        <v>177</v>
      </c>
      <c r="D10" s="24" t="s">
        <v>178</v>
      </c>
      <c r="E10" s="24" t="s">
        <v>124</v>
      </c>
      <c r="F10" s="20"/>
    </row>
    <row r="11" spans="1:6" s="2" customFormat="1" hidden="1" x14ac:dyDescent="0.2">
      <c r="A11" s="96"/>
      <c r="B11" s="95"/>
      <c r="C11" s="97"/>
      <c r="D11" s="97"/>
      <c r="E11" s="98"/>
    </row>
    <row r="12" spans="1:6" s="2" customFormat="1" x14ac:dyDescent="0.2">
      <c r="A12" s="112"/>
      <c r="B12" s="113"/>
      <c r="C12" s="117"/>
      <c r="D12" s="117"/>
      <c r="E12" s="118"/>
    </row>
    <row r="13" spans="1:6" s="2" customFormat="1" x14ac:dyDescent="0.2">
      <c r="A13" s="112">
        <v>45503</v>
      </c>
      <c r="B13" s="113">
        <v>38.51</v>
      </c>
      <c r="C13" s="117" t="s">
        <v>179</v>
      </c>
      <c r="D13" s="117" t="s">
        <v>180</v>
      </c>
      <c r="E13" s="118"/>
    </row>
    <row r="14" spans="1:6" s="2" customFormat="1" x14ac:dyDescent="0.2">
      <c r="A14" s="112"/>
      <c r="B14" s="113"/>
      <c r="C14" s="117"/>
      <c r="D14" s="117"/>
      <c r="E14" s="118"/>
    </row>
    <row r="15" spans="1:6" s="2" customFormat="1" x14ac:dyDescent="0.2">
      <c r="A15" s="112">
        <v>45534</v>
      </c>
      <c r="B15" s="113">
        <v>39.19</v>
      </c>
      <c r="C15" s="117" t="s">
        <v>179</v>
      </c>
      <c r="D15" s="117" t="s">
        <v>180</v>
      </c>
      <c r="E15" s="118"/>
    </row>
    <row r="16" spans="1:6" s="2" customFormat="1" x14ac:dyDescent="0.2">
      <c r="A16" s="112"/>
      <c r="B16" s="113"/>
      <c r="C16" s="117"/>
      <c r="D16" s="117"/>
      <c r="E16" s="118"/>
    </row>
    <row r="17" spans="1:5" s="2" customFormat="1" x14ac:dyDescent="0.2">
      <c r="A17" s="112">
        <v>45562</v>
      </c>
      <c r="B17" s="113">
        <v>41.96</v>
      </c>
      <c r="C17" s="128" t="s">
        <v>181</v>
      </c>
      <c r="D17" s="117" t="s">
        <v>166</v>
      </c>
      <c r="E17" s="118" t="s">
        <v>132</v>
      </c>
    </row>
    <row r="18" spans="1:5" s="2" customFormat="1" x14ac:dyDescent="0.2">
      <c r="A18" s="112">
        <v>45565</v>
      </c>
      <c r="B18" s="113">
        <v>38.340000000000003</v>
      </c>
      <c r="C18" s="117" t="s">
        <v>179</v>
      </c>
      <c r="D18" s="117" t="s">
        <v>180</v>
      </c>
      <c r="E18" s="118"/>
    </row>
    <row r="19" spans="1:5" s="2" customFormat="1" x14ac:dyDescent="0.2">
      <c r="A19" s="112"/>
      <c r="B19" s="113"/>
      <c r="C19" s="117"/>
      <c r="D19" s="117"/>
      <c r="E19" s="118"/>
    </row>
    <row r="20" spans="1:5" s="2" customFormat="1" x14ac:dyDescent="0.2">
      <c r="A20" s="112">
        <v>45595</v>
      </c>
      <c r="B20" s="113">
        <v>45.66</v>
      </c>
      <c r="C20" s="117" t="s">
        <v>179</v>
      </c>
      <c r="D20" s="117" t="s">
        <v>180</v>
      </c>
      <c r="E20" s="118"/>
    </row>
    <row r="21" spans="1:5" s="2" customFormat="1" x14ac:dyDescent="0.2">
      <c r="A21" s="112"/>
      <c r="B21" s="113"/>
      <c r="C21" s="117"/>
      <c r="D21" s="117"/>
      <c r="E21" s="118"/>
    </row>
    <row r="22" spans="1:5" s="2" customFormat="1" x14ac:dyDescent="0.2">
      <c r="A22" s="112">
        <v>45626</v>
      </c>
      <c r="B22" s="113">
        <v>39.119999999999997</v>
      </c>
      <c r="C22" s="117" t="s">
        <v>179</v>
      </c>
      <c r="D22" s="117" t="s">
        <v>180</v>
      </c>
      <c r="E22" s="118"/>
    </row>
    <row r="23" spans="1:5" s="2" customFormat="1" x14ac:dyDescent="0.2">
      <c r="A23" s="117"/>
      <c r="B23" s="117"/>
      <c r="C23" s="117"/>
      <c r="D23" s="117"/>
      <c r="E23" s="118"/>
    </row>
    <row r="24" spans="1:5" s="2" customFormat="1" x14ac:dyDescent="0.2">
      <c r="A24" s="116">
        <v>45629</v>
      </c>
      <c r="B24" s="113">
        <v>552.16999999999996</v>
      </c>
      <c r="C24" s="117" t="s">
        <v>222</v>
      </c>
      <c r="D24" s="117" t="s">
        <v>221</v>
      </c>
      <c r="E24" s="118"/>
    </row>
    <row r="25" spans="1:5" s="2" customFormat="1" ht="25.5" x14ac:dyDescent="0.2">
      <c r="A25" s="116">
        <v>45643</v>
      </c>
      <c r="B25" s="113">
        <v>125.23</v>
      </c>
      <c r="C25" s="117" t="s">
        <v>182</v>
      </c>
      <c r="D25" s="117" t="s">
        <v>183</v>
      </c>
      <c r="E25" s="118"/>
    </row>
    <row r="26" spans="1:5" s="2" customFormat="1" x14ac:dyDescent="0.2">
      <c r="A26" s="116">
        <v>45656</v>
      </c>
      <c r="B26" s="113">
        <v>38.51</v>
      </c>
      <c r="C26" s="117" t="s">
        <v>179</v>
      </c>
      <c r="D26" s="117" t="s">
        <v>180</v>
      </c>
      <c r="E26" s="118"/>
    </row>
    <row r="27" spans="1:5" s="2" customFormat="1" x14ac:dyDescent="0.2">
      <c r="A27" s="116"/>
      <c r="B27" s="113"/>
      <c r="C27" s="117"/>
      <c r="D27" s="117"/>
      <c r="E27" s="118"/>
    </row>
    <row r="28" spans="1:5" s="2" customFormat="1" x14ac:dyDescent="0.2">
      <c r="A28" s="116">
        <v>45674</v>
      </c>
      <c r="B28" s="113">
        <v>47.83</v>
      </c>
      <c r="C28" s="117" t="s">
        <v>184</v>
      </c>
      <c r="D28" s="117" t="s">
        <v>223</v>
      </c>
      <c r="E28" s="118"/>
    </row>
    <row r="29" spans="1:5" s="2" customFormat="1" x14ac:dyDescent="0.2">
      <c r="A29" s="116">
        <v>45687</v>
      </c>
      <c r="B29" s="113">
        <v>38.68</v>
      </c>
      <c r="C29" s="117" t="s">
        <v>179</v>
      </c>
      <c r="D29" s="117" t="s">
        <v>180</v>
      </c>
      <c r="E29" s="118"/>
    </row>
    <row r="30" spans="1:5" s="2" customFormat="1" x14ac:dyDescent="0.2">
      <c r="A30" s="116"/>
      <c r="B30" s="113"/>
      <c r="C30" s="117"/>
      <c r="D30" s="117"/>
      <c r="E30" s="118"/>
    </row>
    <row r="31" spans="1:5" s="2" customFormat="1" x14ac:dyDescent="0.2">
      <c r="A31" s="116">
        <v>45716</v>
      </c>
      <c r="B31" s="113">
        <v>38.68</v>
      </c>
      <c r="C31" s="117" t="s">
        <v>179</v>
      </c>
      <c r="D31" s="117" t="s">
        <v>180</v>
      </c>
      <c r="E31" s="118"/>
    </row>
    <row r="32" spans="1:5" s="2" customFormat="1" x14ac:dyDescent="0.2">
      <c r="A32" s="116"/>
      <c r="B32" s="113"/>
      <c r="C32" s="117"/>
      <c r="D32" s="117"/>
      <c r="E32" s="118"/>
    </row>
    <row r="33" spans="1:6" s="2" customFormat="1" x14ac:dyDescent="0.2">
      <c r="A33" s="116">
        <v>45746</v>
      </c>
      <c r="B33" s="113">
        <v>39.020000000000003</v>
      </c>
      <c r="C33" s="117" t="s">
        <v>179</v>
      </c>
      <c r="D33" s="117" t="s">
        <v>180</v>
      </c>
      <c r="E33" s="118"/>
    </row>
    <row r="34" spans="1:6" s="2" customFormat="1" x14ac:dyDescent="0.2">
      <c r="A34" s="116">
        <v>45747</v>
      </c>
      <c r="B34" s="113">
        <v>582.61</v>
      </c>
      <c r="C34" s="117" t="s">
        <v>202</v>
      </c>
      <c r="D34" s="117" t="s">
        <v>203</v>
      </c>
      <c r="E34" s="118"/>
    </row>
    <row r="35" spans="1:6" s="2" customFormat="1" x14ac:dyDescent="0.2">
      <c r="A35" s="116"/>
      <c r="B35" s="113"/>
      <c r="C35" s="117"/>
      <c r="D35" s="117"/>
      <c r="E35" s="118"/>
    </row>
    <row r="36" spans="1:6" s="2" customFormat="1" x14ac:dyDescent="0.2">
      <c r="A36" s="116">
        <v>45777</v>
      </c>
      <c r="B36" s="113">
        <v>43.7</v>
      </c>
      <c r="C36" s="117" t="s">
        <v>179</v>
      </c>
      <c r="D36" s="117" t="s">
        <v>180</v>
      </c>
      <c r="E36" s="118"/>
    </row>
    <row r="37" spans="1:6" s="2" customFormat="1" x14ac:dyDescent="0.2">
      <c r="A37" s="116"/>
      <c r="B37" s="113"/>
      <c r="C37" s="117"/>
      <c r="D37" s="117"/>
      <c r="E37" s="118"/>
    </row>
    <row r="38" spans="1:6" s="2" customFormat="1" x14ac:dyDescent="0.2">
      <c r="A38" s="116">
        <v>45807</v>
      </c>
      <c r="B38" s="113">
        <v>43.7</v>
      </c>
      <c r="C38" s="117" t="s">
        <v>179</v>
      </c>
      <c r="D38" s="117" t="s">
        <v>180</v>
      </c>
      <c r="E38" s="118"/>
    </row>
    <row r="39" spans="1:6" s="2" customFormat="1" x14ac:dyDescent="0.2">
      <c r="A39" s="116"/>
      <c r="B39" s="113"/>
      <c r="C39" s="117"/>
      <c r="D39" s="117"/>
      <c r="E39" s="118"/>
    </row>
    <row r="40" spans="1:6" s="2" customFormat="1" x14ac:dyDescent="0.2">
      <c r="A40" s="116">
        <v>45812</v>
      </c>
      <c r="B40" s="113">
        <v>47.83</v>
      </c>
      <c r="C40" s="117" t="s">
        <v>224</v>
      </c>
      <c r="D40" s="117" t="s">
        <v>223</v>
      </c>
      <c r="E40" s="118"/>
    </row>
    <row r="41" spans="1:6" s="2" customFormat="1" x14ac:dyDescent="0.2">
      <c r="A41" s="116">
        <v>45838</v>
      </c>
      <c r="B41" s="113">
        <v>39.799999999999997</v>
      </c>
      <c r="C41" s="117" t="s">
        <v>179</v>
      </c>
      <c r="D41" s="117" t="s">
        <v>180</v>
      </c>
      <c r="E41" s="118"/>
    </row>
    <row r="42" spans="1:6" s="2" customFormat="1" x14ac:dyDescent="0.2">
      <c r="A42" s="116"/>
      <c r="B42" s="113"/>
      <c r="C42" s="117"/>
      <c r="D42" s="117"/>
      <c r="E42" s="118"/>
    </row>
    <row r="43" spans="1:6" s="2" customFormat="1" hidden="1" x14ac:dyDescent="0.2">
      <c r="A43" s="96"/>
      <c r="B43" s="95"/>
      <c r="C43" s="97"/>
      <c r="D43" s="97"/>
      <c r="E43" s="98"/>
    </row>
    <row r="44" spans="1:6" ht="34.5" customHeight="1" x14ac:dyDescent="0.2">
      <c r="A44" s="53" t="s">
        <v>185</v>
      </c>
      <c r="B44" s="62">
        <f>SUM(B11:B43)</f>
        <v>1880.5400000000002</v>
      </c>
      <c r="C44" s="70" t="str">
        <f>IF(SUBTOTAL(3,B11:B43)=SUBTOTAL(103,B11:B43),'Summary and sign-off'!$A$48,'Summary and sign-off'!$A$49)</f>
        <v>Check - there are no hidden rows with data</v>
      </c>
      <c r="D44" s="138" t="str">
        <f>IF('Summary and sign-off'!F59='Summary and sign-off'!F54,'Summary and sign-off'!A51,'Summary and sign-off'!A50)</f>
        <v>Check - each entry provides sufficient information</v>
      </c>
      <c r="E44" s="138"/>
    </row>
    <row r="45" spans="1:6" ht="14.1" customHeight="1" x14ac:dyDescent="0.2">
      <c r="B45" s="17"/>
      <c r="C45" s="17"/>
      <c r="D45" s="17"/>
      <c r="E45" s="17"/>
    </row>
    <row r="46" spans="1:6" x14ac:dyDescent="0.2">
      <c r="A46" s="18" t="s">
        <v>186</v>
      </c>
      <c r="B46" s="17"/>
      <c r="C46" s="17"/>
      <c r="D46" s="17"/>
      <c r="E46" s="17"/>
    </row>
    <row r="47" spans="1:6" ht="12.6" customHeight="1" x14ac:dyDescent="0.2">
      <c r="A47" s="20" t="s">
        <v>154</v>
      </c>
      <c r="B47" s="17"/>
      <c r="C47" s="17"/>
      <c r="D47" s="17"/>
      <c r="E47" s="17"/>
    </row>
    <row r="48" spans="1:6" x14ac:dyDescent="0.2">
      <c r="A48" s="20" t="s">
        <v>81</v>
      </c>
      <c r="B48" s="19"/>
      <c r="C48" s="17"/>
      <c r="D48" s="17"/>
      <c r="E48" s="17"/>
      <c r="F48" s="17"/>
    </row>
    <row r="49" spans="1:6" x14ac:dyDescent="0.2">
      <c r="A49" s="20" t="s">
        <v>172</v>
      </c>
      <c r="C49" s="17"/>
      <c r="D49" s="17"/>
      <c r="E49" s="17"/>
      <c r="F49" s="17"/>
    </row>
    <row r="50" spans="1:6" ht="12.75" customHeight="1" x14ac:dyDescent="0.2">
      <c r="A50" s="20" t="s">
        <v>173</v>
      </c>
      <c r="B50" s="25"/>
      <c r="C50" s="22"/>
      <c r="D50" s="22"/>
      <c r="E50" s="22"/>
      <c r="F50" s="22"/>
    </row>
    <row r="51" spans="1:6" x14ac:dyDescent="0.2">
      <c r="B51" s="26"/>
      <c r="C51" s="17"/>
      <c r="D51" s="17"/>
      <c r="E51" s="17"/>
    </row>
    <row r="52" spans="1:6" hidden="1" x14ac:dyDescent="0.2">
      <c r="A52" s="17"/>
      <c r="B52" s="17"/>
      <c r="C52" s="17"/>
      <c r="D52" s="17"/>
    </row>
    <row r="53" spans="1:6" ht="12.75" hidden="1" customHeight="1" x14ac:dyDescent="0.2"/>
    <row r="54" spans="1:6" hidden="1" x14ac:dyDescent="0.2">
      <c r="A54" s="17"/>
      <c r="B54" s="17"/>
      <c r="C54" s="17"/>
      <c r="D54" s="17"/>
      <c r="E54" s="17"/>
    </row>
    <row r="55" spans="1:6" hidden="1" x14ac:dyDescent="0.2">
      <c r="A55" s="17"/>
      <c r="B55" s="17"/>
      <c r="C55" s="17"/>
      <c r="D55" s="17"/>
      <c r="E55" s="17"/>
    </row>
    <row r="56" spans="1:6" hidden="1" x14ac:dyDescent="0.2">
      <c r="A56" s="17"/>
      <c r="B56" s="17"/>
      <c r="C56" s="17"/>
      <c r="D56" s="17"/>
      <c r="E56" s="17"/>
    </row>
    <row r="57" spans="1:6" hidden="1" x14ac:dyDescent="0.2">
      <c r="A57" s="17"/>
      <c r="B57" s="17"/>
      <c r="C57" s="17"/>
      <c r="D57" s="17"/>
      <c r="E57" s="17"/>
    </row>
    <row r="58" spans="1:6" hidden="1" x14ac:dyDescent="0.2">
      <c r="A58" s="17"/>
      <c r="B58" s="17"/>
      <c r="C58" s="17"/>
      <c r="D58" s="17"/>
      <c r="E58" s="17"/>
    </row>
    <row r="59" spans="1:6" x14ac:dyDescent="0.2"/>
    <row r="60" spans="1:6" x14ac:dyDescent="0.2"/>
    <row r="61" spans="1:6" x14ac:dyDescent="0.2"/>
  </sheetData>
  <sheetProtection sheet="1" formatCells="0" insertRows="0" deleteRows="0"/>
  <mergeCells count="10">
    <mergeCell ref="D44:E44"/>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43"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42"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B11:B43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3"/>
  <sheetViews>
    <sheetView zoomScaleNormal="100" workbookViewId="0">
      <selection activeCell="B6" sqref="B6:F6"/>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34" t="s">
        <v>187</v>
      </c>
      <c r="B1" s="134"/>
      <c r="C1" s="134"/>
      <c r="D1" s="134"/>
      <c r="E1" s="134"/>
      <c r="F1" s="134"/>
    </row>
    <row r="2" spans="1:6" ht="21" customHeight="1" x14ac:dyDescent="0.2">
      <c r="A2" s="3" t="s">
        <v>112</v>
      </c>
      <c r="B2" s="133" t="str">
        <f>'Summary and sign-off'!B2:F2</f>
        <v>Retirement Commissioner</v>
      </c>
      <c r="C2" s="133"/>
      <c r="D2" s="133"/>
      <c r="E2" s="133"/>
      <c r="F2" s="133"/>
    </row>
    <row r="3" spans="1:6" ht="31.5" x14ac:dyDescent="0.2">
      <c r="A3" s="3" t="s">
        <v>113</v>
      </c>
      <c r="B3" s="133" t="str">
        <f>'Summary and sign-off'!B3:F3</f>
        <v>Jane Wrightson</v>
      </c>
      <c r="C3" s="133"/>
      <c r="D3" s="133"/>
      <c r="E3" s="133"/>
      <c r="F3" s="133"/>
    </row>
    <row r="4" spans="1:6" ht="21" customHeight="1" x14ac:dyDescent="0.2">
      <c r="A4" s="3" t="s">
        <v>114</v>
      </c>
      <c r="B4" s="133">
        <f>'Summary and sign-off'!B4:F4</f>
        <v>45474</v>
      </c>
      <c r="C4" s="133"/>
      <c r="D4" s="133"/>
      <c r="E4" s="133"/>
      <c r="F4" s="133"/>
    </row>
    <row r="5" spans="1:6" ht="21" customHeight="1" x14ac:dyDescent="0.2">
      <c r="A5" s="3" t="s">
        <v>115</v>
      </c>
      <c r="B5" s="133">
        <f>'Summary and sign-off'!B5:F5</f>
        <v>45838</v>
      </c>
      <c r="C5" s="133"/>
      <c r="D5" s="133"/>
      <c r="E5" s="133"/>
      <c r="F5" s="133"/>
    </row>
    <row r="6" spans="1:6" ht="21" customHeight="1" x14ac:dyDescent="0.2">
      <c r="A6" s="3" t="s">
        <v>188</v>
      </c>
      <c r="B6" s="132" t="s">
        <v>83</v>
      </c>
      <c r="C6" s="132"/>
      <c r="D6" s="132"/>
      <c r="E6" s="132"/>
      <c r="F6" s="132"/>
    </row>
    <row r="7" spans="1:6" ht="21" customHeight="1" x14ac:dyDescent="0.2">
      <c r="A7" s="3" t="s">
        <v>57</v>
      </c>
      <c r="B7" s="132" t="s">
        <v>85</v>
      </c>
      <c r="C7" s="132"/>
      <c r="D7" s="132"/>
      <c r="E7" s="132"/>
      <c r="F7" s="132"/>
    </row>
    <row r="8" spans="1:6" ht="36" customHeight="1" x14ac:dyDescent="0.2">
      <c r="A8" s="150" t="s">
        <v>189</v>
      </c>
      <c r="B8" s="150"/>
      <c r="C8" s="150"/>
      <c r="D8" s="150"/>
      <c r="E8" s="150"/>
      <c r="F8" s="150"/>
    </row>
    <row r="9" spans="1:6" ht="36" customHeight="1" x14ac:dyDescent="0.2">
      <c r="A9" s="148" t="s">
        <v>190</v>
      </c>
      <c r="B9" s="149"/>
      <c r="C9" s="149"/>
      <c r="D9" s="149"/>
      <c r="E9" s="149"/>
      <c r="F9" s="149"/>
    </row>
    <row r="10" spans="1:6" ht="39" customHeight="1" x14ac:dyDescent="0.2">
      <c r="A10" s="24" t="s">
        <v>120</v>
      </c>
      <c r="B10" s="107" t="s">
        <v>191</v>
      </c>
      <c r="C10" s="107" t="s">
        <v>192</v>
      </c>
      <c r="D10" s="107" t="s">
        <v>193</v>
      </c>
      <c r="E10" s="107" t="s">
        <v>194</v>
      </c>
      <c r="F10" s="107" t="s">
        <v>195</v>
      </c>
    </row>
    <row r="11" spans="1:6" s="2" customFormat="1" x14ac:dyDescent="0.2">
      <c r="A11" s="112"/>
      <c r="B11" s="117"/>
      <c r="C11" s="120"/>
      <c r="D11" s="117"/>
      <c r="E11" s="121"/>
      <c r="F11" s="118"/>
    </row>
    <row r="12" spans="1:6" s="2" customFormat="1" ht="25.5" x14ac:dyDescent="0.2">
      <c r="A12" s="112">
        <v>45705</v>
      </c>
      <c r="B12" s="119" t="s">
        <v>213</v>
      </c>
      <c r="C12" s="120" t="s">
        <v>98</v>
      </c>
      <c r="D12" s="119" t="s">
        <v>214</v>
      </c>
      <c r="E12" s="121">
        <v>50</v>
      </c>
      <c r="F12" s="122" t="s">
        <v>215</v>
      </c>
    </row>
    <row r="13" spans="1:6" s="2" customFormat="1" x14ac:dyDescent="0.2">
      <c r="A13" s="112"/>
      <c r="B13" s="119"/>
      <c r="C13" s="120"/>
      <c r="D13" s="119"/>
      <c r="E13" s="121"/>
      <c r="F13" s="122"/>
    </row>
    <row r="14" spans="1:6" s="2" customFormat="1" x14ac:dyDescent="0.2">
      <c r="A14" s="112">
        <v>45727</v>
      </c>
      <c r="B14" s="119" t="s">
        <v>217</v>
      </c>
      <c r="C14" s="120" t="s">
        <v>98</v>
      </c>
      <c r="D14" s="119" t="s">
        <v>216</v>
      </c>
      <c r="E14" s="121">
        <v>50</v>
      </c>
      <c r="F14" s="122" t="s">
        <v>218</v>
      </c>
    </row>
    <row r="15" spans="1:6" s="2" customFormat="1" x14ac:dyDescent="0.2">
      <c r="A15" s="112"/>
      <c r="B15" s="119"/>
      <c r="C15" s="120"/>
      <c r="D15" s="119"/>
      <c r="E15" s="121"/>
      <c r="F15" s="122"/>
    </row>
    <row r="16" spans="1:6" s="2" customFormat="1" hidden="1" x14ac:dyDescent="0.2">
      <c r="A16" s="94"/>
      <c r="B16" s="97"/>
      <c r="C16" s="99"/>
      <c r="D16" s="97"/>
      <c r="E16" s="100"/>
      <c r="F16" s="98"/>
    </row>
    <row r="17" spans="1:7" ht="34.5" customHeight="1" x14ac:dyDescent="0.2">
      <c r="A17" s="108" t="s">
        <v>196</v>
      </c>
      <c r="B17" s="109" t="s">
        <v>197</v>
      </c>
      <c r="C17" s="110">
        <f>C18+C19</f>
        <v>2</v>
      </c>
      <c r="D17" s="111" t="str">
        <f>IF(SUBTOTAL(3,C11:C16)=SUBTOTAL(103,C11:C16),'Summary and sign-off'!$A$48,'Summary and sign-off'!$A$49)</f>
        <v>Check - there are no hidden rows with data</v>
      </c>
      <c r="E17" s="138" t="str">
        <f>IF('Summary and sign-off'!F60='Summary and sign-off'!F54,'Summary and sign-off'!A52,'Summary and sign-off'!A50)</f>
        <v>Check - each entry provides sufficient information</v>
      </c>
      <c r="F17" s="138"/>
      <c r="G17" s="2"/>
    </row>
    <row r="18" spans="1:7" ht="25.5" customHeight="1" x14ac:dyDescent="0.25">
      <c r="A18" s="54"/>
      <c r="B18" s="55" t="s">
        <v>98</v>
      </c>
      <c r="C18" s="56">
        <f>COUNTIF(C11:C16,'Summary and sign-off'!A45)</f>
        <v>2</v>
      </c>
      <c r="D18" s="14"/>
      <c r="E18" s="15"/>
      <c r="F18" s="16"/>
    </row>
    <row r="19" spans="1:7" ht="25.5" customHeight="1" x14ac:dyDescent="0.25">
      <c r="A19" s="54"/>
      <c r="B19" s="55" t="s">
        <v>99</v>
      </c>
      <c r="C19" s="56">
        <f>COUNTIF(C11:C16,'Summary and sign-off'!A46)</f>
        <v>0</v>
      </c>
      <c r="D19" s="14"/>
      <c r="E19" s="15"/>
      <c r="F19" s="16"/>
    </row>
    <row r="20" spans="1:7" x14ac:dyDescent="0.2">
      <c r="A20" s="17"/>
      <c r="B20" s="18"/>
      <c r="C20" s="17"/>
      <c r="D20" s="19"/>
      <c r="E20" s="19"/>
      <c r="F20" s="17"/>
    </row>
    <row r="21" spans="1:7" x14ac:dyDescent="0.2">
      <c r="A21" s="18" t="s">
        <v>186</v>
      </c>
      <c r="B21" s="18"/>
      <c r="C21" s="18"/>
      <c r="D21" s="18"/>
      <c r="E21" s="18"/>
      <c r="F21" s="18"/>
    </row>
    <row r="22" spans="1:7" ht="12.6" customHeight="1" x14ac:dyDescent="0.2">
      <c r="A22" s="20" t="s">
        <v>154</v>
      </c>
      <c r="B22" s="17"/>
      <c r="C22" s="17"/>
      <c r="D22" s="17"/>
      <c r="E22" s="17"/>
    </row>
    <row r="23" spans="1:7" x14ac:dyDescent="0.2">
      <c r="A23" s="20" t="s">
        <v>81</v>
      </c>
      <c r="B23" s="19"/>
      <c r="C23" s="17"/>
      <c r="D23" s="17"/>
      <c r="E23" s="17"/>
      <c r="F23" s="17"/>
    </row>
    <row r="24" spans="1:7" x14ac:dyDescent="0.2">
      <c r="A24" s="20" t="s">
        <v>198</v>
      </c>
      <c r="B24" s="21"/>
      <c r="C24" s="21"/>
      <c r="D24" s="21"/>
      <c r="E24" s="21"/>
      <c r="F24" s="21"/>
    </row>
    <row r="25" spans="1:7" ht="12.75" customHeight="1" x14ac:dyDescent="0.2">
      <c r="A25" s="20" t="s">
        <v>199</v>
      </c>
      <c r="B25" s="17"/>
      <c r="C25" s="17"/>
      <c r="D25" s="17"/>
      <c r="E25" s="17"/>
      <c r="F25" s="17"/>
    </row>
    <row r="26" spans="1:7" ht="12.95" customHeight="1" x14ac:dyDescent="0.2">
      <c r="A26" s="20" t="s">
        <v>200</v>
      </c>
      <c r="B26" s="17"/>
      <c r="C26" s="17"/>
      <c r="D26" s="17"/>
      <c r="E26" s="17"/>
      <c r="F26" s="17"/>
    </row>
    <row r="27" spans="1:7" x14ac:dyDescent="0.2">
      <c r="A27" s="20" t="s">
        <v>201</v>
      </c>
      <c r="C27" s="17"/>
      <c r="D27" s="17"/>
      <c r="E27" s="17"/>
      <c r="F27" s="17"/>
    </row>
    <row r="28" spans="1:7" ht="12.75" customHeight="1" x14ac:dyDescent="0.2">
      <c r="A28" s="20" t="s">
        <v>173</v>
      </c>
      <c r="B28" s="20"/>
      <c r="C28" s="22"/>
      <c r="D28" s="22"/>
      <c r="E28" s="22"/>
      <c r="F28" s="22"/>
    </row>
    <row r="29" spans="1:7" ht="12.75" customHeight="1" x14ac:dyDescent="0.2">
      <c r="A29" s="20"/>
      <c r="B29" s="20"/>
      <c r="C29" s="22"/>
      <c r="D29" s="22"/>
      <c r="E29" s="22"/>
      <c r="F29" s="22"/>
    </row>
    <row r="30" spans="1:7" ht="12.75" hidden="1" customHeight="1" x14ac:dyDescent="0.2">
      <c r="A30" s="20"/>
      <c r="B30" s="20"/>
      <c r="C30" s="22"/>
      <c r="D30" s="22"/>
      <c r="E30" s="22"/>
      <c r="F30" s="22"/>
    </row>
    <row r="31" spans="1:7" x14ac:dyDescent="0.2"/>
    <row r="32" spans="1:7" x14ac:dyDescent="0.2"/>
    <row r="33" spans="1:6" hidden="1" x14ac:dyDescent="0.2">
      <c r="A33" s="18"/>
      <c r="B33" s="18"/>
      <c r="C33" s="18"/>
      <c r="D33" s="18"/>
      <c r="E33" s="18"/>
      <c r="F33" s="18"/>
    </row>
    <row r="34" spans="1:6" hidden="1" x14ac:dyDescent="0.2">
      <c r="A34" s="18"/>
      <c r="B34" s="18"/>
      <c r="C34" s="18"/>
      <c r="D34" s="18"/>
      <c r="E34" s="18"/>
      <c r="F34" s="18"/>
    </row>
    <row r="35" spans="1:6" hidden="1" x14ac:dyDescent="0.2">
      <c r="A35" s="18"/>
      <c r="B35" s="18"/>
      <c r="C35" s="18"/>
      <c r="D35" s="18"/>
      <c r="E35" s="18"/>
      <c r="F35" s="18"/>
    </row>
    <row r="36" spans="1:6" hidden="1" x14ac:dyDescent="0.2">
      <c r="A36" s="18"/>
      <c r="B36" s="18"/>
      <c r="C36" s="18"/>
      <c r="D36" s="18"/>
      <c r="E36" s="18"/>
      <c r="F36" s="18"/>
    </row>
    <row r="37" spans="1:6" hidden="1" x14ac:dyDescent="0.2">
      <c r="A37" s="18"/>
      <c r="B37" s="18"/>
      <c r="C37" s="18"/>
      <c r="D37" s="18"/>
      <c r="E37" s="18"/>
      <c r="F37" s="18"/>
    </row>
    <row r="38" spans="1:6" x14ac:dyDescent="0.2"/>
    <row r="39" spans="1:6" x14ac:dyDescent="0.2"/>
    <row r="40" spans="1:6" x14ac:dyDescent="0.2"/>
    <row r="41" spans="1:6" x14ac:dyDescent="0.2"/>
    <row r="42" spans="1:6" x14ac:dyDescent="0.2"/>
    <row r="43" spans="1:6" x14ac:dyDescent="0.2"/>
  </sheetData>
  <sheetProtection sheet="1" formatCells="0" insertRows="0" deleteRows="0"/>
  <dataConsolidate/>
  <mergeCells count="10">
    <mergeCell ref="E17:F17"/>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6"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C11:C16</xm:sqref>
        </x14:dataValidation>
        <x14:dataValidation type="list" errorStyle="information" operator="greaterThan" allowBlank="1" showInputMessage="1" prompt="Provide specific $ value if possible" xr:uid="{00000000-0002-0000-0500-000003000000}">
          <x14:formula1>
            <xm:f>'Summary and sign-off'!$A$39:$A$44</xm:f>
          </x14:formula1>
          <xm:sqref>E11:E16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27241393-95aa-46aa-986d-0598df9c5ada">RCGCL-101876474-15</_dlc_DocId>
    <_dlc_DocIdUrl xmlns="27241393-95aa-46aa-986d-0598df9c5ada">
      <Url>https://retirementnz.sharepoint.com/sites/GovComp/commissioner/_layouts/15/DocIdRedir.aspx?ID=RCGCL-101876474-15</Url>
      <Description>RCGCL-101876474-15</Description>
    </_dlc_DocIdUrl>
    <Document_x0020_Type xmlns="27241393-95aa-46aa-986d-0598df9c5ada"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70B0B326E74B9747970C343257A6BAB6" ma:contentTypeVersion="6" ma:contentTypeDescription="Create a new document." ma:contentTypeScope="" ma:versionID="7fa6320cf530eaa529f79672395d108e">
  <xsd:schema xmlns:xsd="http://www.w3.org/2001/XMLSchema" xmlns:xs="http://www.w3.org/2001/XMLSchema" xmlns:p="http://schemas.microsoft.com/office/2006/metadata/properties" xmlns:ns2="bb354d96-cf17-4e20-b79b-21d7d6674050" xmlns:ns3="27241393-95aa-46aa-986d-0598df9c5ada" targetNamespace="http://schemas.microsoft.com/office/2006/metadata/properties" ma:root="true" ma:fieldsID="a792b90cea4857ffaf786c9cb779bd41" ns2:_="" ns3:_="">
    <xsd:import namespace="bb354d96-cf17-4e20-b79b-21d7d6674050"/>
    <xsd:import namespace="27241393-95aa-46aa-986d-0598df9c5ad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_dlc_DocId" minOccurs="0"/>
                <xsd:element ref="ns3:_dlc_DocIdUrl" minOccurs="0"/>
                <xsd:element ref="ns3:_dlc_DocIdPersistId" minOccurs="0"/>
                <xsd:element ref="ns2:MediaServiceSearchProperties" minOccurs="0"/>
                <xsd:element ref="ns2:MediaServiceObjectDetectorVersions" minOccurs="0"/>
                <xsd:element ref="ns3: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54d96-cf17-4e20-b79b-21d7d66740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241393-95aa-46aa-986d-0598df9c5ada"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dexed="true"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Document_x0020_Type" ma:index="17" nillable="true" ma:displayName="Document Type" ma:format="Dropdown" ma:internalName="Document_x0020_Type">
      <xsd:simpleType>
        <xsd:restriction base="dms:Choice">
          <xsd:enumeration value="Correspondence"/>
          <xsd:enumeration value="General"/>
          <xsd:enumeration value="Repor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79D7F4-D0D7-4BCB-BBEA-E7C37A64913E}">
  <ds:schemaRefs>
    <ds:schemaRef ds:uri="http://purl.org/dc/dcmitype/"/>
    <ds:schemaRef ds:uri="http://schemas.microsoft.com/office/2006/metadata/properties"/>
    <ds:schemaRef ds:uri="http://schemas.microsoft.com/office/infopath/2007/PartnerControls"/>
    <ds:schemaRef ds:uri="http://purl.org/dc/elements/1.1/"/>
    <ds:schemaRef ds:uri="27241393-95aa-46aa-986d-0598df9c5ada"/>
    <ds:schemaRef ds:uri="bb354d96-cf17-4e20-b79b-21d7d6674050"/>
    <ds:schemaRef ds:uri="http://www.w3.org/XML/1998/namespace"/>
    <ds:schemaRef ds:uri="http://schemas.microsoft.com/office/2006/documentManagement/type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6921CB70-06F2-4194-97D3-7E9F9A7C88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354d96-cf17-4e20-b79b-21d7d6674050"/>
    <ds:schemaRef ds:uri="27241393-95aa-46aa-986d-0598df9c5a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Travel</vt:lpstr>
      <vt:lpstr>Summary and sign-off</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Rebecca Jenner</cp:lastModifiedBy>
  <cp:revision/>
  <dcterms:created xsi:type="dcterms:W3CDTF">2010-10-17T20:59:02Z</dcterms:created>
  <dcterms:modified xsi:type="dcterms:W3CDTF">2025-07-24T02:14:37Z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0x01010070B0B326E74B9747970C343257A6BAB6</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579dde41-0f5d-4e8c-93b7-36537b37194b</vt:lpwstr>
  </property>
  <property fmtid="{D5CDD505-2E9C-101B-9397-08002B2CF9AE}" pid="10" name="SharedWithUsers">
    <vt:lpwstr>87;#Ken Smart;#157;#Nehalkumar patel</vt:lpwstr>
  </property>
  <property fmtid="{D5CDD505-2E9C-101B-9397-08002B2CF9AE}" pid="11" name="MSIP_Label_6ee51b88-42db-49c9-9269-0b2acd311738_Enabled">
    <vt:lpwstr>true</vt:lpwstr>
  </property>
  <property fmtid="{D5CDD505-2E9C-101B-9397-08002B2CF9AE}" pid="12" name="MSIP_Label_6ee51b88-42db-49c9-9269-0b2acd311738_SetDate">
    <vt:lpwstr>2024-08-21T02:28:15Z</vt:lpwstr>
  </property>
  <property fmtid="{D5CDD505-2E9C-101B-9397-08002B2CF9AE}" pid="13" name="MSIP_Label_6ee51b88-42db-49c9-9269-0b2acd311738_Method">
    <vt:lpwstr>Standard</vt:lpwstr>
  </property>
  <property fmtid="{D5CDD505-2E9C-101B-9397-08002B2CF9AE}" pid="14" name="MSIP_Label_6ee51b88-42db-49c9-9269-0b2acd311738_Name">
    <vt:lpwstr>defa4170-0d19-0005-0003-bc88714345d2</vt:lpwstr>
  </property>
  <property fmtid="{D5CDD505-2E9C-101B-9397-08002B2CF9AE}" pid="15" name="MSIP_Label_6ee51b88-42db-49c9-9269-0b2acd311738_SiteId">
    <vt:lpwstr>1c0ac81a-518c-4182-b9f6-692443df4f4e</vt:lpwstr>
  </property>
  <property fmtid="{D5CDD505-2E9C-101B-9397-08002B2CF9AE}" pid="16" name="MSIP_Label_6ee51b88-42db-49c9-9269-0b2acd311738_ActionId">
    <vt:lpwstr>524e8a78-fa7f-4d7d-acc7-bfe164dc46cb</vt:lpwstr>
  </property>
  <property fmtid="{D5CDD505-2E9C-101B-9397-08002B2CF9AE}" pid="17" name="MSIP_Label_6ee51b88-42db-49c9-9269-0b2acd311738_ContentBits">
    <vt:lpwstr>0</vt:lpwstr>
  </property>
</Properties>
</file>